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lconer\Dropbox\@@Active\Chemical equilibrium\"/>
    </mc:Choice>
  </mc:AlternateContent>
  <bookViews>
    <workbookView xWindow="18600" yWindow="0" windowWidth="19920" windowHeight="12195"/>
  </bookViews>
  <sheets>
    <sheet name="Sheet1" sheetId="1" r:id="rId1"/>
  </sheets>
  <definedNames>
    <definedName name="ntot">Sheet1!$G$7</definedName>
    <definedName name="P">Sheet1!$B$11</definedName>
    <definedName name="Rg">Sheet1!$B$8</definedName>
    <definedName name="solver_adj" localSheetId="0" hidden="1">Sheet1!$G$9:$G$13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Sheet1!$O$11</definedName>
    <definedName name="solver_lhs10" localSheetId="0" hidden="1">Sheet1!$G$11</definedName>
    <definedName name="solver_lhs11" localSheetId="0" hidden="1">Sheet1!$G$11</definedName>
    <definedName name="solver_lhs12" localSheetId="0" hidden="1">Sheet1!$G$11</definedName>
    <definedName name="solver_lhs13" localSheetId="0" hidden="1">Sheet1!$G$11</definedName>
    <definedName name="solver_lhs2" localSheetId="0" hidden="1">Sheet1!$O$10</definedName>
    <definedName name="solver_lhs3" localSheetId="0" hidden="1">Sheet1!$O$9</definedName>
    <definedName name="solver_lhs4" localSheetId="0" hidden="1">Sheet1!$G$11</definedName>
    <definedName name="solver_lhs5" localSheetId="0" hidden="1">Sheet1!$G$11</definedName>
    <definedName name="solver_lhs6" localSheetId="0" hidden="1">Sheet1!$G$11</definedName>
    <definedName name="solver_lhs7" localSheetId="0" hidden="1">Sheet1!$G$11</definedName>
    <definedName name="solver_lhs8" localSheetId="0" hidden="1">Sheet1!$G$11</definedName>
    <definedName name="solver_lhs9" localSheetId="0" hidden="1">Sheet1!$G$11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3</definedName>
    <definedName name="solver_nwt" localSheetId="0" hidden="1">1</definedName>
    <definedName name="solver_opt" localSheetId="0" hidden="1">Sheet1!$J$7</definedName>
    <definedName name="solver_pre" localSheetId="0" hidden="1">0.000001</definedName>
    <definedName name="solver_rbv" localSheetId="0" hidden="1">1</definedName>
    <definedName name="solver_rel1" localSheetId="0" hidden="1">2</definedName>
    <definedName name="solver_rel10" localSheetId="0" hidden="1">3</definedName>
    <definedName name="solver_rel11" localSheetId="0" hidden="1">3</definedName>
    <definedName name="solver_rel12" localSheetId="0" hidden="1">3</definedName>
    <definedName name="solver_rel13" localSheetId="0" hidden="1">3</definedName>
    <definedName name="solver_rel2" localSheetId="0" hidden="1">2</definedName>
    <definedName name="solver_rel3" localSheetId="0" hidden="1">2</definedName>
    <definedName name="solver_rel4" localSheetId="0" hidden="1">3</definedName>
    <definedName name="solver_rel5" localSheetId="0" hidden="1">3</definedName>
    <definedName name="solver_rel6" localSheetId="0" hidden="1">3</definedName>
    <definedName name="solver_rel7" localSheetId="0" hidden="1">3</definedName>
    <definedName name="solver_rel8" localSheetId="0" hidden="1">3</definedName>
    <definedName name="solver_rel9" localSheetId="0" hidden="1">3</definedName>
    <definedName name="solver_rhs1" localSheetId="0" hidden="1">0</definedName>
    <definedName name="solver_rhs10" localSheetId="0" hidden="1">0.000000000001</definedName>
    <definedName name="solver_rhs11" localSheetId="0" hidden="1">0.000000000001</definedName>
    <definedName name="solver_rhs12" localSheetId="0" hidden="1">0.000000000001</definedName>
    <definedName name="solver_rhs13" localSheetId="0" hidden="1">0.000000000001</definedName>
    <definedName name="solver_rhs2" localSheetId="0" hidden="1">0</definedName>
    <definedName name="solver_rhs3" localSheetId="0" hidden="1">0</definedName>
    <definedName name="solver_rhs4" localSheetId="0" hidden="1">0.000000000001</definedName>
    <definedName name="solver_rhs5" localSheetId="0" hidden="1">0.000000000001</definedName>
    <definedName name="solver_rhs6" localSheetId="0" hidden="1">0.000000000001</definedName>
    <definedName name="solver_rhs7" localSheetId="0" hidden="1">0.000000000001</definedName>
    <definedName name="solver_rhs8" localSheetId="0" hidden="1">0.000000000001</definedName>
    <definedName name="solver_rhs9" localSheetId="0" hidden="1">0.000000000001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  <definedName name="T">Sheet1!$B$9</definedName>
    <definedName name="TR">Sheet1!$B$10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1" l="1"/>
  <c r="F50" i="1"/>
  <c r="F51" i="1"/>
  <c r="F52" i="1"/>
  <c r="F48" i="1"/>
  <c r="W26" i="1" l="1"/>
  <c r="W25" i="1"/>
  <c r="W24" i="1"/>
  <c r="W23" i="1"/>
  <c r="W22" i="1"/>
  <c r="W21" i="1"/>
  <c r="W20" i="1"/>
  <c r="W16" i="1"/>
  <c r="M33" i="1" l="1"/>
  <c r="L33" i="1"/>
  <c r="K33" i="1"/>
  <c r="J33" i="1"/>
  <c r="N10" i="1" l="1"/>
  <c r="N9" i="1"/>
  <c r="M10" i="1"/>
  <c r="M9" i="1"/>
  <c r="O32" i="1"/>
  <c r="S32" i="1" s="1"/>
  <c r="O33" i="1"/>
  <c r="P33" i="1" s="1"/>
  <c r="Q33" i="1"/>
  <c r="C33" i="1"/>
  <c r="G7" i="1"/>
  <c r="H11" i="1" l="1"/>
  <c r="I11" i="1" s="1"/>
  <c r="H13" i="1"/>
  <c r="I13" i="1" s="1"/>
  <c r="H9" i="1"/>
  <c r="H10" i="1"/>
  <c r="H12" i="1"/>
  <c r="P32" i="1"/>
  <c r="R32" i="1" s="1"/>
  <c r="T32" i="1" s="1"/>
  <c r="E13" i="1"/>
  <c r="R33" i="1"/>
  <c r="T33" i="1" s="1"/>
  <c r="S33" i="1"/>
  <c r="J13" i="1" l="1"/>
  <c r="I10" i="1"/>
  <c r="I9" i="1"/>
  <c r="I12" i="1"/>
  <c r="J12" i="1" s="1"/>
  <c r="Q29" i="1"/>
  <c r="C39" i="1"/>
  <c r="C40" i="1"/>
  <c r="C41" i="1"/>
  <c r="C38" i="1"/>
  <c r="C29" i="1"/>
  <c r="C30" i="1"/>
  <c r="C31" i="1"/>
  <c r="C32" i="1"/>
  <c r="Q31" i="1" l="1"/>
  <c r="Q30" i="1"/>
  <c r="N11" i="1" l="1"/>
  <c r="M11" i="1"/>
  <c r="O10" i="1"/>
  <c r="O9" i="1"/>
  <c r="M31" i="1"/>
  <c r="L31" i="1"/>
  <c r="K31" i="1"/>
  <c r="J31" i="1"/>
  <c r="M30" i="1"/>
  <c r="L30" i="1"/>
  <c r="K30" i="1"/>
  <c r="J30" i="1"/>
  <c r="M29" i="1"/>
  <c r="L29" i="1"/>
  <c r="K29" i="1"/>
  <c r="J29" i="1"/>
  <c r="W18" i="1" l="1"/>
  <c r="W19" i="1"/>
  <c r="O31" i="1"/>
  <c r="P31" i="1" s="1"/>
  <c r="R31" i="1" s="1"/>
  <c r="T31" i="1" s="1"/>
  <c r="O11" i="1"/>
  <c r="O29" i="1"/>
  <c r="P29" i="1" s="1"/>
  <c r="O30" i="1"/>
  <c r="P30" i="1" s="1"/>
  <c r="S31" i="1" l="1"/>
  <c r="W17" i="1"/>
  <c r="E11" i="1"/>
  <c r="J11" i="1" s="1"/>
  <c r="R30" i="1"/>
  <c r="T30" i="1" s="1"/>
  <c r="E10" i="1"/>
  <c r="R29" i="1"/>
  <c r="E9" i="1"/>
  <c r="S30" i="1"/>
  <c r="S29" i="1"/>
  <c r="J9" i="1" l="1"/>
  <c r="J10" i="1"/>
  <c r="T29" i="1"/>
  <c r="J7" i="1" l="1"/>
</calcChain>
</file>

<file path=xl/comments1.xml><?xml version="1.0" encoding="utf-8"?>
<comments xmlns="http://schemas.openxmlformats.org/spreadsheetml/2006/main">
  <authors>
    <author>John L Falconer</author>
  </authors>
  <commentList>
    <comment ref="G7" authorId="0" shapeId="0">
      <text>
        <r>
          <rPr>
            <sz val="9"/>
            <color indexed="81"/>
            <rFont val="Tahoma"/>
            <family val="2"/>
          </rPr>
          <t>Total moles at equilibrium</t>
        </r>
      </text>
    </comment>
    <comment ref="J7" authorId="0" shapeId="0">
      <text>
        <r>
          <rPr>
            <sz val="9"/>
            <color indexed="81"/>
            <rFont val="Tahoma"/>
            <family val="2"/>
          </rPr>
          <t>This value is minimized in Solver</t>
        </r>
      </text>
    </comment>
    <comment ref="F8" authorId="0" shapeId="0">
      <text>
        <r>
          <rPr>
            <sz val="9"/>
            <color indexed="81"/>
            <rFont val="Tahoma"/>
            <family val="2"/>
          </rPr>
          <t>Moles fed to the system.</t>
        </r>
      </text>
    </comment>
    <comment ref="G8" authorId="0" shapeId="0">
      <text>
        <r>
          <rPr>
            <sz val="9"/>
            <color indexed="81"/>
            <rFont val="Tahoma"/>
            <family val="2"/>
          </rPr>
          <t>Equilibrium moles when nG is minimized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 xml:space="preserve">Equilibrium mole fractions when nG/RT minimized,.
</t>
        </r>
      </text>
    </comment>
    <comment ref="E27" authorId="0" shapeId="0">
      <text>
        <r>
          <rPr>
            <sz val="9"/>
            <color indexed="81"/>
            <rFont val="Tahoma"/>
            <family val="2"/>
          </rPr>
          <t>Heat capacity :
Cp = A + BT +CT^2 + DT^3</t>
        </r>
      </text>
    </comment>
    <comment ref="J27" authorId="0" shapeId="0">
      <text>
        <r>
          <rPr>
            <sz val="9"/>
            <color indexed="81"/>
            <rFont val="Tahoma"/>
            <family val="2"/>
          </rPr>
          <t xml:space="preserve">Cp of molecule minus Cp of elements (times stoichiometric coefficents) in formation reaction . e.g.,  for CO,
</t>
        </r>
        <r>
          <rPr>
            <sz val="9"/>
            <color indexed="81"/>
            <rFont val="Symbol"/>
            <family val="1"/>
            <charset val="2"/>
          </rPr>
          <t>D</t>
        </r>
        <r>
          <rPr>
            <sz val="9"/>
            <color indexed="81"/>
            <rFont val="Tahoma"/>
            <family val="2"/>
          </rPr>
          <t>Cp = Cp(CO)-Cp(C)-0.5Cp(O2)</t>
        </r>
      </text>
    </comment>
    <comment ref="N28" authorId="0" shapeId="0">
      <text>
        <r>
          <rPr>
            <sz val="9"/>
            <color indexed="81"/>
            <rFont val="Tahoma"/>
            <family val="2"/>
          </rPr>
          <t xml:space="preserve">These heat of formation at 298 K are from a table.
</t>
        </r>
      </text>
    </comment>
    <comment ref="O28" authorId="0" shapeId="0">
      <text>
        <r>
          <rPr>
            <sz val="9"/>
            <color indexed="81"/>
            <rFont val="Tahoma"/>
            <family val="2"/>
          </rPr>
          <t>J defined in the text box of equatiosn below. Heat capacity terms used to calculate J were divided by 1,000 to convert from joules to kilojoules.</t>
        </r>
      </text>
    </comment>
    <comment ref="P28" authorId="0" shapeId="0">
      <text>
        <r>
          <rPr>
            <sz val="9"/>
            <color indexed="81"/>
            <rFont val="Tahoma"/>
            <family val="2"/>
          </rPr>
          <t>I defined in the text box for equations below.Heat capacity terms used to calculate I were divided by 1,000 to convert from J to kJ.</t>
        </r>
      </text>
    </comment>
    <comment ref="R28" authorId="0" shapeId="0">
      <text>
        <r>
          <rPr>
            <sz val="9"/>
            <color indexed="81"/>
            <rFont val="Tahoma"/>
            <family val="2"/>
          </rPr>
          <t>Heat capacity terms in formula were divided by 1,000 to convert from J to kJ.</t>
        </r>
      </text>
    </comment>
    <comment ref="S28" authorId="0" shapeId="0">
      <text>
        <r>
          <rPr>
            <sz val="9"/>
            <color indexed="81"/>
            <rFont val="Tahoma"/>
            <family val="2"/>
          </rPr>
          <t>Heat capacity terms in formula were divided by 1,000 to convert from J to kJ.</t>
        </r>
      </text>
    </comment>
    <comment ref="U28" authorId="0" shapeId="0">
      <text>
        <r>
          <rPr>
            <sz val="9"/>
            <color indexed="81"/>
            <rFont val="Tahoma"/>
            <family val="2"/>
          </rPr>
          <t xml:space="preserve">These Gibbs free energies of formation  at 298 K are from a table.
</t>
        </r>
      </text>
    </comment>
    <comment ref="E36" authorId="0" shapeId="0">
      <text>
        <r>
          <rPr>
            <sz val="9"/>
            <color indexed="81"/>
            <rFont val="Tahoma"/>
            <family val="2"/>
          </rPr>
          <t>Heat capacity :
Cp = A + BT +CT^2 + DT^3</t>
        </r>
      </text>
    </comment>
  </commentList>
</comments>
</file>

<file path=xl/sharedStrings.xml><?xml version="1.0" encoding="utf-8"?>
<sst xmlns="http://schemas.openxmlformats.org/spreadsheetml/2006/main" count="105" uniqueCount="73">
  <si>
    <t>Department of Chemical and Biological Engineering</t>
  </si>
  <si>
    <t>University of Colorado Boulder</t>
  </si>
  <si>
    <t>www.LearnChemE.com</t>
  </si>
  <si>
    <t>T</t>
  </si>
  <si>
    <t>A</t>
  </si>
  <si>
    <t>B</t>
  </si>
  <si>
    <t>C</t>
  </si>
  <si>
    <t>D</t>
  </si>
  <si>
    <t>element</t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</si>
  <si>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A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</si>
  <si>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D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</si>
  <si>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C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</si>
  <si>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B</t>
    </r>
  </si>
  <si>
    <t>molecule</t>
  </si>
  <si>
    <t>Atomic balances</t>
  </si>
  <si>
    <t>H</t>
  </si>
  <si>
    <t>O</t>
  </si>
  <si>
    <t>J</t>
  </si>
  <si>
    <t>kJ/(mol K)</t>
  </si>
  <si>
    <t>I</t>
  </si>
  <si>
    <t>273-1800</t>
  </si>
  <si>
    <t>range(K)</t>
  </si>
  <si>
    <t>CO</t>
  </si>
  <si>
    <r>
      <t>T</t>
    </r>
    <r>
      <rPr>
        <vertAlign val="subscript"/>
        <sz val="11"/>
        <color theme="1"/>
        <rFont val="Calibri"/>
        <family val="2"/>
        <scheme val="minor"/>
      </rPr>
      <t>R</t>
    </r>
  </si>
  <si>
    <r>
      <t>R</t>
    </r>
    <r>
      <rPr>
        <vertAlign val="subscript"/>
        <sz val="11"/>
        <color theme="1"/>
        <rFont val="Calibri"/>
        <family val="2"/>
        <scheme val="minor"/>
      </rPr>
      <t>g</t>
    </r>
  </si>
  <si>
    <r>
      <t>CO</t>
    </r>
    <r>
      <rPr>
        <vertAlign val="subscript"/>
        <sz val="11"/>
        <color theme="1"/>
        <rFont val="Calibri"/>
        <family val="2"/>
        <scheme val="minor"/>
      </rPr>
      <t>2</t>
    </r>
  </si>
  <si>
    <r>
      <t>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</si>
  <si>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r>
      <t>H</t>
    </r>
    <r>
      <rPr>
        <vertAlign val="subscript"/>
        <sz val="11"/>
        <color theme="1"/>
        <rFont val="Calibri"/>
        <family val="2"/>
        <scheme val="minor"/>
      </rPr>
      <t>2</t>
    </r>
  </si>
  <si>
    <t>out</t>
  </si>
  <si>
    <t>in</t>
  </si>
  <si>
    <t>out-in</t>
  </si>
  <si>
    <t>kJ/mol</t>
  </si>
  <si>
    <r>
      <t>O</t>
    </r>
    <r>
      <rPr>
        <vertAlign val="subscript"/>
        <sz val="11"/>
        <color theme="1"/>
        <rFont val="Calibri"/>
        <family val="2"/>
        <scheme val="minor"/>
      </rPr>
      <t>2</t>
    </r>
  </si>
  <si>
    <r>
      <t>N</t>
    </r>
    <r>
      <rPr>
        <vertAlign val="subscript"/>
        <sz val="11"/>
        <color theme="1"/>
        <rFont val="Calibri"/>
        <family val="2"/>
        <scheme val="minor"/>
      </rPr>
      <t>2</t>
    </r>
  </si>
  <si>
    <t>Atom</t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</si>
  <si>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P</t>
    </r>
    <r>
      <rPr>
        <i/>
        <sz val="11"/>
        <color theme="1"/>
        <rFont val="Calibri"/>
        <family val="2"/>
        <scheme val="minor"/>
      </rPr>
      <t xml:space="preserve"> (J/(mol K) </t>
    </r>
    <r>
      <rPr>
        <sz val="11"/>
        <color theme="1"/>
        <rFont val="Calibri"/>
        <family val="2"/>
        <scheme val="minor"/>
      </rPr>
      <t>for formation reactions</t>
    </r>
  </si>
  <si>
    <t>P</t>
  </si>
  <si>
    <t xml:space="preserve">K </t>
  </si>
  <si>
    <t>K</t>
  </si>
  <si>
    <t>bar</t>
  </si>
  <si>
    <t>J/(mol K)</t>
  </si>
  <si>
    <t>300-2400</t>
  </si>
  <si>
    <r>
      <t>C</t>
    </r>
    <r>
      <rPr>
        <vertAlign val="subscript"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 xml:space="preserve"> at T</t>
    </r>
  </si>
  <si>
    <t>Chemical equilibrium using Gibbs free energy minimization</t>
  </si>
  <si>
    <t xml:space="preserve">kJ/mol </t>
  </si>
  <si>
    <t>input values in green</t>
  </si>
  <si>
    <t>Cells used in Solver in yellow</t>
  </si>
  <si>
    <t>Solution in blue</t>
  </si>
  <si>
    <t>nG/RT=</t>
  </si>
  <si>
    <r>
      <t>Heat capacity (</t>
    </r>
    <r>
      <rPr>
        <i/>
        <sz val="11"/>
        <color theme="1"/>
        <rFont val="Calibri"/>
        <family val="2"/>
        <scheme val="minor"/>
      </rPr>
      <t>J/(mol K</t>
    </r>
    <r>
      <rPr>
        <sz val="11"/>
        <color theme="1"/>
        <rFont val="Calibri"/>
        <family val="2"/>
        <scheme val="minor"/>
      </rPr>
      <t>)</t>
    </r>
  </si>
  <si>
    <r>
      <t>Heat capacity of elements (</t>
    </r>
    <r>
      <rPr>
        <i/>
        <sz val="11"/>
        <color theme="1"/>
        <rFont val="Calibri"/>
        <family val="2"/>
        <scheme val="minor"/>
      </rPr>
      <t>J/(mol K</t>
    </r>
    <r>
      <rPr>
        <sz val="11"/>
        <color theme="1"/>
        <rFont val="Calibri"/>
        <family val="2"/>
        <scheme val="minor"/>
      </rPr>
      <t>)</t>
    </r>
  </si>
  <si>
    <t>273-1500</t>
  </si>
  <si>
    <r>
      <t>CH</t>
    </r>
    <r>
      <rPr>
        <vertAlign val="subscript"/>
        <sz val="11"/>
        <color theme="1"/>
        <rFont val="Calibri"/>
        <family val="2"/>
        <scheme val="minor"/>
      </rPr>
      <t>4</t>
    </r>
  </si>
  <si>
    <r>
      <t>n</t>
    </r>
    <r>
      <rPr>
        <vertAlign val="subscript"/>
        <sz val="11"/>
        <color theme="1"/>
        <rFont val="Calibri"/>
        <family val="2"/>
        <scheme val="minor"/>
      </rPr>
      <t xml:space="preserve">total,out </t>
    </r>
    <r>
      <rPr>
        <sz val="11"/>
        <color theme="1"/>
        <rFont val="Calibri"/>
        <family val="2"/>
        <scheme val="minor"/>
      </rPr>
      <t>=</t>
    </r>
  </si>
  <si>
    <r>
      <t>y</t>
    </r>
    <r>
      <rPr>
        <vertAlign val="subscript"/>
        <sz val="11"/>
        <color theme="1"/>
        <rFont val="Calibri"/>
        <family val="2"/>
        <scheme val="minor"/>
      </rPr>
      <t>i</t>
    </r>
  </si>
  <si>
    <r>
      <t>ln(y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)</t>
    </r>
  </si>
  <si>
    <t>Initial guesses in orange</t>
  </si>
  <si>
    <r>
      <t>n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*(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G</t>
    </r>
    <r>
      <rPr>
        <vertAlign val="superscript"/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if,T</t>
    </r>
    <r>
      <rPr>
        <sz val="11"/>
        <color theme="1"/>
        <rFont val="Calibri"/>
        <family val="2"/>
        <scheme val="minor"/>
      </rPr>
      <t>/RT + ln(y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*P))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</si>
  <si>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G</t>
    </r>
    <r>
      <rPr>
        <vertAlign val="superscript"/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f,T</t>
    </r>
    <r>
      <rPr>
        <sz val="11"/>
        <color theme="1"/>
        <rFont val="Calibri"/>
        <family val="2"/>
        <scheme val="minor"/>
      </rPr>
      <t>/RT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</si>
  <si>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H</t>
    </r>
    <r>
      <rPr>
        <vertAlign val="superscript"/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f,298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</si>
  <si>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G</t>
    </r>
    <r>
      <rPr>
        <vertAlign val="superscript"/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f,298</t>
    </r>
    <r>
      <rPr>
        <sz val="11"/>
        <color theme="1"/>
        <rFont val="Calibri"/>
        <family val="2"/>
        <scheme val="minor"/>
      </rPr>
      <t>/RT</t>
    </r>
    <r>
      <rPr>
        <vertAlign val="subscript"/>
        <sz val="11"/>
        <color theme="1"/>
        <rFont val="Calibri"/>
        <family val="2"/>
        <scheme val="minor"/>
      </rPr>
      <t>R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</si>
  <si>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H</t>
    </r>
    <r>
      <rPr>
        <vertAlign val="superscript"/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f,T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</si>
  <si>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G</t>
    </r>
    <r>
      <rPr>
        <vertAlign val="superscript"/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f,T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</si>
  <si>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G</t>
    </r>
    <r>
      <rPr>
        <vertAlign val="superscript"/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f,298</t>
    </r>
  </si>
  <si>
    <t xml:space="preserve">http://navier.engr.colostate.edu/code/code-4/index.html </t>
  </si>
  <si>
    <r>
      <t xml:space="preserve">Compare to </t>
    </r>
    <r>
      <rPr>
        <i/>
        <sz val="11"/>
        <color theme="1"/>
        <rFont val="Calibri"/>
        <family val="2"/>
        <scheme val="minor"/>
      </rPr>
      <t>Chemical Equilibrium Calculator at</t>
    </r>
    <r>
      <rPr>
        <sz val="11"/>
        <color theme="1"/>
        <rFont val="Calibri"/>
        <family val="2"/>
        <scheme val="minor"/>
      </rPr>
      <t xml:space="preserve"> 950 K, 3.0 bar, feed: CH4/H2O=1/1</t>
    </r>
  </si>
  <si>
    <t>this spreadsheet</t>
  </si>
  <si>
    <t xml:space="preserve">Web </t>
  </si>
  <si>
    <t>% difference</t>
  </si>
  <si>
    <r>
      <t>n</t>
    </r>
    <r>
      <rPr>
        <vertAlign val="subscript"/>
        <sz val="12"/>
        <color theme="1"/>
        <rFont val="Calibri"/>
        <family val="2"/>
        <scheme val="minor"/>
      </rPr>
      <t>i,out</t>
    </r>
  </si>
  <si>
    <r>
      <t>y</t>
    </r>
    <r>
      <rPr>
        <vertAlign val="subscript"/>
        <sz val="12"/>
        <color theme="1"/>
        <rFont val="Calibri"/>
        <family val="2"/>
        <scheme val="minor"/>
      </rPr>
      <t>i</t>
    </r>
  </si>
  <si>
    <r>
      <t>n</t>
    </r>
    <r>
      <rPr>
        <vertAlign val="subscript"/>
        <sz val="11"/>
        <color theme="1"/>
        <rFont val="Calibri"/>
        <family val="2"/>
        <scheme val="minor"/>
      </rPr>
      <t>i,in</t>
    </r>
  </si>
  <si>
    <r>
      <t>n</t>
    </r>
    <r>
      <rPr>
        <vertAlign val="subscript"/>
        <sz val="11"/>
        <color theme="1"/>
        <rFont val="Calibri"/>
        <family val="2"/>
        <scheme val="minor"/>
      </rPr>
      <t>i,out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</si>
</sst>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0.0000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9"/>
      <color indexed="81"/>
      <name val="Symbol"/>
      <family val="1"/>
      <charset val="2"/>
    </font>
    <font>
      <vertAlign val="superscript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0">
    <xf numFmtId="0" fontId="0" fillId="0" borderId="0" xfId="0"/>
    <xf numFmtId="0" fontId="1" fillId="0" borderId="0" xfId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2" borderId="0" xfId="0" applyFill="1"/>
    <xf numFmtId="164" fontId="0" fillId="0" borderId="0" xfId="0" applyNumberFormat="1" applyAlignment="1">
      <alignment horizontal="center"/>
    </xf>
    <xf numFmtId="0" fontId="0" fillId="0" borderId="3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5" fillId="0" borderId="0" xfId="0" applyFont="1"/>
    <xf numFmtId="165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2" fontId="0" fillId="3" borderId="0" xfId="0" applyNumberFormat="1" applyFill="1" applyAlignment="1">
      <alignment horizontal="center"/>
    </xf>
    <xf numFmtId="11" fontId="0" fillId="2" borderId="4" xfId="0" applyNumberFormat="1" applyFill="1" applyBorder="1" applyAlignment="1">
      <alignment horizontal="center"/>
    </xf>
    <xf numFmtId="0" fontId="8" fillId="0" borderId="3" xfId="0" applyFont="1" applyBorder="1"/>
    <xf numFmtId="0" fontId="6" fillId="0" borderId="0" xfId="0" applyFont="1" applyAlignment="1">
      <alignment horizontal="left"/>
    </xf>
    <xf numFmtId="0" fontId="0" fillId="0" borderId="4" xfId="0" applyFont="1" applyBorder="1" applyAlignment="1">
      <alignment horizontal="right" vertical="center"/>
    </xf>
    <xf numFmtId="0" fontId="0" fillId="3" borderId="0" xfId="0" applyFill="1"/>
    <xf numFmtId="0" fontId="8" fillId="0" borderId="3" xfId="0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1" fontId="0" fillId="0" borderId="3" xfId="0" applyNumberFormat="1" applyBorder="1" applyAlignment="1">
      <alignment horizontal="center"/>
    </xf>
    <xf numFmtId="0" fontId="0" fillId="4" borderId="0" xfId="0" applyFill="1"/>
    <xf numFmtId="165" fontId="0" fillId="4" borderId="5" xfId="0" applyNumberFormat="1" applyFill="1" applyBorder="1" applyAlignment="1">
      <alignment horizontal="center"/>
    </xf>
    <xf numFmtId="0" fontId="5" fillId="0" borderId="0" xfId="0" applyFont="1" applyAlignment="1">
      <alignment horizontal="center"/>
    </xf>
    <xf numFmtId="165" fontId="0" fillId="5" borderId="5" xfId="0" applyNumberFormat="1" applyFill="1" applyBorder="1" applyAlignment="1">
      <alignment horizontal="center"/>
    </xf>
    <xf numFmtId="0" fontId="0" fillId="5" borderId="0" xfId="0" applyFill="1"/>
    <xf numFmtId="2" fontId="0" fillId="2" borderId="4" xfId="0" applyNumberForma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2" fontId="0" fillId="3" borderId="5" xfId="0" applyNumberFormat="1" applyFill="1" applyBorder="1" applyAlignment="1">
      <alignment horizontal="center"/>
    </xf>
    <xf numFmtId="2" fontId="0" fillId="3" borderId="4" xfId="0" applyNumberFormat="1" applyFill="1" applyBorder="1" applyAlignment="1">
      <alignment horizontal="center"/>
    </xf>
    <xf numFmtId="2" fontId="0" fillId="0" borderId="0" xfId="0" applyNumberFormat="1"/>
    <xf numFmtId="166" fontId="0" fillId="0" borderId="0" xfId="0" applyNumberFormat="1"/>
    <xf numFmtId="0" fontId="0" fillId="0" borderId="0" xfId="0" applyFont="1"/>
    <xf numFmtId="0" fontId="8" fillId="0" borderId="1" xfId="0" applyFont="1" applyBorder="1"/>
    <xf numFmtId="0" fontId="8" fillId="0" borderId="1" xfId="0" applyFont="1" applyBorder="1" applyAlignment="1">
      <alignment horizontal="right"/>
    </xf>
    <xf numFmtId="0" fontId="0" fillId="0" borderId="1" xfId="0" applyBorder="1"/>
    <xf numFmtId="0" fontId="8" fillId="0" borderId="1" xfId="0" applyFont="1" applyBorder="1" applyAlignment="1">
      <alignment horizontal="center"/>
    </xf>
    <xf numFmtId="0" fontId="8" fillId="0" borderId="7" xfId="0" applyFont="1" applyBorder="1"/>
    <xf numFmtId="0" fontId="0" fillId="0" borderId="6" xfId="0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CECFF"/>
      <color rgb="FFFF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111921</xdr:colOff>
      <xdr:row>9</xdr:row>
      <xdr:rowOff>192882</xdr:rowOff>
    </xdr:from>
    <xdr:to>
      <xdr:col>17</xdr:col>
      <xdr:colOff>428627</xdr:colOff>
      <xdr:row>14</xdr:row>
      <xdr:rowOff>130969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9470234" y="2062163"/>
              <a:ext cx="1531143" cy="997744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rtl="0"/>
              <a:r>
                <a:rPr lang="x-IV_mathan" sz="110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Formation reactions</a:t>
              </a:r>
            </a:p>
            <a:p>
              <a:pPr rtl="0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𝐶</m:t>
                    </m:r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+0.5</m:t>
                    </m:r>
                    <m:sSub>
                      <m:sSub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𝑂</m:t>
                        </m:r>
                      </m:e>
                      <m:sub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b>
                    </m:sSub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→</m:t>
                    </m:r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𝐶𝑂</m:t>
                    </m:r>
                  </m:oMath>
                </m:oMathPara>
              </a14:m>
              <a:endParaRPr lang="x-IV_mathan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𝐻</m:t>
                        </m:r>
                      </m:e>
                      <m:sub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b>
                    </m:sSub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+0.5</m:t>
                    </m:r>
                    <m:sSub>
                      <m:sSub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𝑂</m:t>
                        </m:r>
                      </m:e>
                      <m:sub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b>
                    </m:sSub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→</m:t>
                    </m:r>
                    <m:sSub>
                      <m:sSub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𝐻</m:t>
                        </m:r>
                      </m:e>
                      <m:sub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b>
                    </m:sSub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𝑂</m:t>
                    </m:r>
                  </m:oMath>
                </m:oMathPara>
              </a14:m>
              <a:endParaRPr lang="x-IV_mathan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𝐶</m:t>
                    </m:r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b>
                      <m:sSub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𝑂</m:t>
                        </m:r>
                      </m:e>
                      <m:sub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b>
                    </m:sSub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→</m:t>
                    </m:r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𝐶</m:t>
                    </m:r>
                    <m:sSub>
                      <m:sSub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𝑂</m:t>
                        </m:r>
                      </m:e>
                      <m:sub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b>
                    </m:sSub>
                  </m:oMath>
                </m:oMathPara>
              </a14:m>
              <a:endParaRPr lang="x-IV_mathan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𝐶</m:t>
                    </m:r>
                    <m:r>
                      <a:rPr lang="en-US" sz="1100" b="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+2</m:t>
                    </m:r>
                    <m:sSub>
                      <m:sSubPr>
                        <m:ctrlPr>
                          <a:rPr lang="en-US" sz="1100" b="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b="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𝐻</m:t>
                        </m:r>
                      </m:e>
                      <m:sub>
                        <m:r>
                          <a:rPr lang="en-US" sz="1100" b="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b>
                    </m:sSub>
                    <m:r>
                      <a:rPr lang="en-US" sz="1100" b="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→</m:t>
                    </m:r>
                    <m:r>
                      <a:rPr lang="en-US" sz="1100" b="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𝐶</m:t>
                    </m:r>
                    <m:sSub>
                      <m:sSubPr>
                        <m:ctrlPr>
                          <a:rPr lang="en-US" sz="1100" b="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b="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𝐻</m:t>
                        </m:r>
                      </m:e>
                      <m:sub>
                        <m:r>
                          <a:rPr lang="en-US" sz="1100" b="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4</m:t>
                        </m:r>
                      </m:sub>
                    </m:sSub>
                  </m:oMath>
                </m:oMathPara>
              </a14:m>
              <a:endParaRPr lang="x-IV_mathan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en-US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470234" y="2062163"/>
              <a:ext cx="1531143" cy="997744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rtl="0"/>
              <a:r>
                <a:rPr lang="x-IV_mathan" sz="110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Formation reactions</a:t>
              </a:r>
            </a:p>
            <a:p>
              <a:pPr rtl="0"/>
              <a:r>
                <a:rPr lang="x-IV_mathan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𝐶+0.5𝑂_2→𝐶𝑂</a:t>
              </a:r>
              <a:endParaRPr lang="x-IV_mathan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:r>
                <a:rPr lang="x-IV_mathan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𝐻_2+0.5𝑂_2→𝐻_2 𝑂</a:t>
              </a:r>
              <a:endParaRPr lang="x-IV_mathan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:r>
                <a:rPr lang="x-IV_mathan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𝐶+𝑂_2→𝐶𝑂_2</a:t>
              </a:r>
              <a:endParaRPr lang="x-IV_mathan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:r>
                <a:rPr lang="en-US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𝐶+2𝐻_2  →𝐶𝐻_4</a:t>
              </a:r>
              <a:endParaRPr lang="x-IV_mathan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en-US" sz="1100"/>
            </a:p>
          </xdr:txBody>
        </xdr:sp>
      </mc:Fallback>
    </mc:AlternateContent>
    <xdr:clientData/>
  </xdr:twoCellAnchor>
  <xdr:twoCellAnchor>
    <xdr:from>
      <xdr:col>9</xdr:col>
      <xdr:colOff>240506</xdr:colOff>
      <xdr:row>34</xdr:row>
      <xdr:rowOff>75406</xdr:rowOff>
    </xdr:from>
    <xdr:to>
      <xdr:col>19</xdr:col>
      <xdr:colOff>702466</xdr:colOff>
      <xdr:row>66</xdr:row>
      <xdr:rowOff>11907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5753100" y="4909344"/>
              <a:ext cx="6712741" cy="5996782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Minimize nG to determine equilibrium composition</a:t>
              </a:r>
            </a:p>
            <a:p>
              <a:endParaRPr lang="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14:m>
                <m:oMath xmlns:m="http://schemas.openxmlformats.org/officeDocument/2006/math">
                  <m:f>
                    <m:fPr>
                      <m:ctrlPr>
                        <a:rPr lang="en-US" sz="14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r>
                        <a:rPr lang="x-IV_mathan" sz="140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𝑛𝐺</m:t>
                      </m:r>
                    </m:num>
                    <m:den>
                      <m:r>
                        <m:rPr>
                          <m:sty m:val="p"/>
                        </m:rPr>
                        <a:rPr lang="en-US" sz="1400" b="0" i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RT</m:t>
                      </m:r>
                    </m:den>
                  </m:f>
                  <m:r>
                    <a:rPr lang="x-IV_mathan" sz="1400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</m:t>
                  </m:r>
                  <m:r>
                    <m:rPr>
                      <m:sty m:val="p"/>
                    </m:rPr>
                    <a:rPr lang="en-US" sz="1400" b="0" i="0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Σ</m:t>
                  </m:r>
                  <m:sSub>
                    <m:sSubPr>
                      <m:ctrlPr>
                        <a:rPr lang="en-US" sz="14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4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𝑛</m:t>
                      </m:r>
                    </m:e>
                    <m:sub>
                      <m:r>
                        <a:rPr lang="en-US" sz="14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𝑖</m:t>
                      </m:r>
                    </m:sub>
                  </m:sSub>
                  <m:r>
                    <a:rPr lang="en-US" sz="14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[</m:t>
                  </m:r>
                  <m:f>
                    <m:fPr>
                      <m:ctrlPr>
                        <a:rPr lang="en-US" sz="14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r>
                        <m:rPr>
                          <m:sty m:val="p"/>
                        </m:rPr>
                        <a:rPr lang="x-IV_mathan" sz="140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Δ</m:t>
                      </m:r>
                      <m:sSubSup>
                        <m:sSubSupPr>
                          <m:ctrlPr>
                            <a:rPr lang="x-IV_mathan" sz="14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SupPr>
                        <m:e>
                          <m:r>
                            <a:rPr lang="x-IV_mathan" sz="1400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𝐺</m:t>
                          </m:r>
                        </m:e>
                        <m:sub>
                          <m:r>
                            <a:rPr lang="x-IV_mathan" sz="1400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𝑓</m:t>
                          </m:r>
                          <m:r>
                            <a:rPr lang="en-US" sz="1400" b="0" i="0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,</m:t>
                          </m:r>
                          <m:r>
                            <m:rPr>
                              <m:sty m:val="p"/>
                            </m:rPr>
                            <a:rPr lang="en-US" sz="1400" b="0" i="0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i</m:t>
                          </m:r>
                          <m:r>
                            <a:rPr lang="en-US" sz="1400" b="0" i="0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,</m:t>
                          </m:r>
                          <m:r>
                            <a:rPr lang="x-IV_mathan" sz="1400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𝑇</m:t>
                          </m:r>
                        </m:sub>
                        <m:sup>
                          <m:r>
                            <a:rPr lang="x-IV_mathan" sz="1400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𝑜</m:t>
                          </m:r>
                        </m:sup>
                      </m:sSubSup>
                    </m:num>
                    <m:den>
                      <m:r>
                        <a:rPr lang="en-US" sz="14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𝑅𝑇</m:t>
                      </m:r>
                    </m:den>
                  </m:f>
                  <m:r>
                    <a:rPr lang="x-IV_mathan" sz="1400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+</m:t>
                  </m:r>
                  <m:r>
                    <m:rPr>
                      <m:sty m:val="p"/>
                    </m:rPr>
                    <a:rPr lang="x-IV_mathan" sz="140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ln</m:t>
                  </m:r>
                  <m:r>
                    <a:rPr lang="en-US" sz="1400" b="0" i="0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⁡(</m:t>
                  </m:r>
                  <m:sSub>
                    <m:sSubPr>
                      <m:ctrlPr>
                        <a:rPr lang="en-US" sz="14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m:rPr>
                          <m:sty m:val="p"/>
                        </m:rPr>
                        <a:rPr lang="en-US" sz="1400" b="0" i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y</m:t>
                      </m:r>
                    </m:e>
                    <m:sub>
                      <m:r>
                        <m:rPr>
                          <m:sty m:val="p"/>
                        </m:rPr>
                        <a:rPr lang="en-US" sz="1400" b="0" i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i</m:t>
                      </m:r>
                    </m:sub>
                  </m:sSub>
                  <m:r>
                    <a:rPr lang="x-IV_mathan" sz="1400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𝑃</m:t>
                  </m:r>
                  <m:r>
                    <a:rPr lang="en-US" sz="1400" b="0" i="0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)</m:t>
                  </m:r>
                </m:oMath>
              </a14:m>
              <a:r>
                <a:rPr lang="x-IV_mathan" sz="14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]       </a:t>
              </a:r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atomic balances:  </a:t>
              </a:r>
              <a14:m>
                <m:oMath xmlns:m="http://schemas.openxmlformats.org/officeDocument/2006/math">
                  <m:sSub>
                    <m:sSubPr>
                      <m:ctrlP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𝑛</m:t>
                      </m:r>
                    </m:e>
                    <m:sub>
                      <m:r>
                        <a:rPr lang="en-US" sz="110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𝐶</m:t>
                      </m:r>
                      <m:r>
                        <a:rPr lang="en-US" sz="110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,</m:t>
                      </m:r>
                      <m:r>
                        <a:rPr lang="en-US" sz="110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𝑖𝑛</m:t>
                      </m:r>
                    </m:sub>
                  </m:sSub>
                  <m:r>
                    <a:rPr lang="en-US" sz="1100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</m:t>
                  </m:r>
                  <m:sSub>
                    <m:sSubPr>
                      <m:ctrlP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𝑛</m:t>
                      </m:r>
                    </m:e>
                    <m:sub>
                      <m:r>
                        <a:rPr lang="en-US" sz="110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𝐶</m:t>
                      </m:r>
                      <m:r>
                        <a:rPr lang="en-US" sz="110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,</m:t>
                      </m:r>
                      <m:r>
                        <a:rPr lang="en-US" sz="110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𝑜𝑢𝑡</m:t>
                      </m:r>
                    </m:sub>
                  </m:sSub>
                  <m:r>
                    <a:rPr lang="en-US" sz="110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    </m:t>
                  </m:r>
                  <m:sSub>
                    <m:sSubPr>
                      <m:ctrlP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𝑛</m:t>
                      </m:r>
                    </m:e>
                    <m:sub>
                      <m:r>
                        <a:rPr lang="en-US" sz="110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𝑂</m:t>
                      </m:r>
                      <m:r>
                        <a:rPr lang="en-US" sz="110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,</m:t>
                      </m:r>
                      <m:r>
                        <a:rPr lang="en-US" sz="110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𝑖𝑛</m:t>
                      </m:r>
                    </m:sub>
                  </m:sSub>
                  <m:r>
                    <a:rPr lang="en-US" sz="1100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</m:t>
                  </m:r>
                  <m:sSub>
                    <m:sSubPr>
                      <m:ctrlP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𝑛</m:t>
                      </m:r>
                    </m:e>
                    <m:sub>
                      <m:r>
                        <a:rPr lang="en-US" sz="110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𝑂</m:t>
                      </m:r>
                      <m:r>
                        <a:rPr lang="en-US" sz="110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,</m:t>
                      </m:r>
                      <m:r>
                        <a:rPr lang="en-US" sz="110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𝑜𝑢𝑡</m:t>
                      </m:r>
                    </m:sub>
                  </m:sSub>
                  <m:r>
                    <a:rPr lang="en-US" sz="110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    </m:t>
                  </m:r>
                  <m:sSub>
                    <m:sSubPr>
                      <m:ctrlP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𝑛</m:t>
                      </m:r>
                    </m:e>
                    <m:sub>
                      <m:r>
                        <a:rPr lang="en-US" sz="110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𝐻</m:t>
                      </m:r>
                      <m:r>
                        <a:rPr lang="en-US" sz="110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,</m:t>
                      </m:r>
                      <m:r>
                        <a:rPr lang="en-US" sz="110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𝑖𝑛</m:t>
                      </m:r>
                    </m:sub>
                  </m:sSub>
                  <m:r>
                    <a:rPr lang="en-US" sz="1100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</m:t>
                  </m:r>
                  <m:sSub>
                    <m:sSubPr>
                      <m:ctrlP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𝑛</m:t>
                      </m:r>
                    </m:e>
                    <m:sub>
                      <m:r>
                        <a:rPr lang="en-US" sz="110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𝐻</m:t>
                      </m:r>
                      <m:r>
                        <a:rPr lang="en-US" sz="110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,</m:t>
                      </m:r>
                      <m:r>
                        <a:rPr lang="en-US" sz="110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𝑜𝑢𝑡</m:t>
                      </m:r>
                    </m:sub>
                  </m:sSub>
                </m:oMath>
              </a14:m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Heat of formation as function of temperature </a:t>
              </a:r>
            </a:p>
            <a:p>
              <a:pPr rtl="0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Δ</m:t>
                    </m:r>
                    <m:sSubSup>
                      <m:sSubSupPr>
                        <m:ctrlPr>
                          <a:rPr lang="en-US" sz="1100" b="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H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T</m:t>
                        </m:r>
                      </m:sub>
                      <m:sup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o</m:t>
                        </m:r>
                      </m:sup>
                    </m:sSubSup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m:rPr>
                        <m:sty m:val="p"/>
                      </m:rP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Δ</m:t>
                    </m:r>
                    <m:sSubSup>
                      <m:sSubSupPr>
                        <m:ctrlPr>
                          <a:rPr lang="en-US" sz="1100" b="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𝐻</m:t>
                        </m:r>
                      </m:e>
                      <m:sub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𝑅</m:t>
                        </m:r>
                      </m:sub>
                      <m:sup>
                        <m:r>
                          <a:rPr lang="en-US" sz="1100" b="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𝑜</m:t>
                        </m:r>
                      </m:sup>
                    </m:sSubSup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r>
                      <m:rPr>
                        <m:sty m:val="p"/>
                      </m:rP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Δ</m:t>
                    </m:r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𝐴</m:t>
                    </m:r>
                    <m:d>
                      <m:d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𝑇</m:t>
                        </m:r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sSub>
                          <m:sSubPr>
                            <m:ctrlPr>
                              <a:rPr lang="x-IV_mathan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𝑇</m:t>
                            </m:r>
                          </m:e>
                          <m:sub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𝑅</m:t>
                            </m:r>
                          </m:sub>
                        </m:sSub>
                      </m:e>
                    </m:d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f>
                      <m:f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m:rPr>
                            <m:sty m:val="p"/>
                          </m:rP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Δ</m:t>
                        </m:r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𝐵</m:t>
                        </m:r>
                      </m:num>
                      <m:den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den>
                    </m:f>
                    <m:d>
                      <m:d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sSup>
                          <m:sSupPr>
                            <m:ctrlPr>
                              <a:rPr lang="x-IV_mathan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𝑇</m:t>
                            </m:r>
                          </m:e>
                          <m:sup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sSubSup>
                          <m:sSubSupPr>
                            <m:ctrlPr>
                              <a:rPr lang="x-IV_mathan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SupPr>
                          <m:e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𝑇</m:t>
                            </m:r>
                          </m:e>
                          <m:sub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𝑅</m:t>
                            </m:r>
                          </m:sub>
                          <m:sup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bSup>
                      </m:e>
                    </m:d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f>
                      <m:f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m:rPr>
                            <m:sty m:val="p"/>
                          </m:rP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Δ</m:t>
                        </m:r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𝐶</m:t>
                        </m:r>
                      </m:num>
                      <m:den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3</m:t>
                        </m:r>
                      </m:den>
                    </m:f>
                    <m:d>
                      <m:d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sSup>
                          <m:sSupPr>
                            <m:ctrlPr>
                              <a:rPr lang="x-IV_mathan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𝑇</m:t>
                            </m:r>
                          </m:e>
                          <m:sup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3</m:t>
                            </m:r>
                          </m:sup>
                        </m:sSup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sSubSup>
                          <m:sSubSupPr>
                            <m:ctrlPr>
                              <a:rPr lang="x-IV_mathan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SupPr>
                          <m:e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𝑇</m:t>
                            </m:r>
                          </m:e>
                          <m:sub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𝑅</m:t>
                            </m:r>
                          </m:sub>
                          <m:sup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3</m:t>
                            </m:r>
                          </m:sup>
                        </m:sSubSup>
                      </m:e>
                    </m:d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f>
                      <m:f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m:rPr>
                            <m:sty m:val="p"/>
                          </m:rP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Δ</m:t>
                        </m:r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𝐷</m:t>
                        </m:r>
                      </m:num>
                      <m:den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4</m:t>
                        </m:r>
                      </m:den>
                    </m:f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p>
                      <m:sSup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𝑇</m:t>
                        </m:r>
                      </m:e>
                      <m:sup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4</m:t>
                        </m:r>
                      </m:sup>
                    </m:sSup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sSubSup>
                      <m:sSubSup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𝑇</m:t>
                        </m:r>
                      </m:e>
                      <m:sub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𝑅</m:t>
                        </m:r>
                      </m:sub>
                      <m:sup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4</m:t>
                        </m:r>
                      </m:sup>
                    </m:sSubSup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x-IV_mathan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 </a:t>
              </a:r>
            </a:p>
            <a:p>
              <a:pPr rtl="0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Δ</m:t>
                    </m:r>
                    <m:sSubSup>
                      <m:sSubSupPr>
                        <m:ctrlPr>
                          <a:rPr lang="en-US" sz="1100" b="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𝐻</m:t>
                        </m:r>
                      </m:e>
                      <m:sub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𝑇</m:t>
                        </m:r>
                      </m:sub>
                      <m:sup>
                        <m:r>
                          <a:rPr lang="en-US" sz="1100" b="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𝑜</m:t>
                        </m:r>
                      </m:sup>
                    </m:sSubSup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m:rPr>
                        <m:sty m:val="p"/>
                      </m:rP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Δ</m:t>
                    </m:r>
                    <m:sSubSup>
                      <m:sSubSupPr>
                        <m:ctrlPr>
                          <a:rPr lang="en-US" sz="1100" b="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𝐻</m:t>
                        </m:r>
                      </m:e>
                      <m:sub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𝑅</m:t>
                        </m:r>
                      </m:sub>
                      <m:sup>
                        <m:r>
                          <a:rPr lang="en-US" sz="1100" b="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𝑜</m:t>
                        </m:r>
                      </m:sup>
                    </m:sSubSup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r>
                      <m:rPr>
                        <m:sty m:val="p"/>
                      </m:rP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Δ</m:t>
                    </m:r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𝐴</m:t>
                    </m:r>
                    <m:sSub>
                      <m:sSub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𝑇</m:t>
                        </m:r>
                      </m:e>
                      <m:sub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𝑅</m:t>
                        </m:r>
                      </m:sub>
                    </m:sSub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f>
                      <m:f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m:rPr>
                            <m:sty m:val="p"/>
                          </m:rP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Δ</m:t>
                        </m:r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𝐵</m:t>
                        </m:r>
                      </m:num>
                      <m:den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den>
                    </m:f>
                    <m:sSubSup>
                      <m:sSubSup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𝑇</m:t>
                        </m:r>
                      </m:e>
                      <m:sub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𝑅</m:t>
                        </m:r>
                      </m:sub>
                      <m:sup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bSup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f>
                      <m:f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m:rPr>
                            <m:sty m:val="p"/>
                          </m:rP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Δ</m:t>
                        </m:r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𝐶</m:t>
                        </m:r>
                      </m:num>
                      <m:den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3</m:t>
                        </m:r>
                      </m:den>
                    </m:f>
                    <m:sSubSup>
                      <m:sSubSup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𝑇</m:t>
                        </m:r>
                      </m:e>
                      <m:sub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𝑅</m:t>
                        </m:r>
                      </m:sub>
                      <m:sup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3</m:t>
                        </m:r>
                      </m:sup>
                    </m:sSubSup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f>
                      <m:f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m:rPr>
                            <m:sty m:val="p"/>
                          </m:rP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Δ</m:t>
                        </m:r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𝐷</m:t>
                        </m:r>
                      </m:num>
                      <m:den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4</m:t>
                        </m:r>
                      </m:den>
                    </m:f>
                    <m:sSubSup>
                      <m:sSubSup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𝑇</m:t>
                        </m:r>
                      </m:e>
                      <m:sub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𝑅</m:t>
                        </m:r>
                      </m:sub>
                      <m:sup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4</m:t>
                        </m:r>
                      </m:sup>
                    </m:sSubSup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r>
                      <m:rPr>
                        <m:sty m:val="p"/>
                      </m:rP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Δ</m:t>
                    </m:r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𝐴𝑇</m:t>
                    </m:r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f>
                      <m:f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m:rPr>
                            <m:sty m:val="p"/>
                          </m:rP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Δ</m:t>
                        </m:r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𝐵</m:t>
                        </m:r>
                      </m:num>
                      <m:den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den>
                    </m:f>
                    <m:sSup>
                      <m:sSup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𝑇</m:t>
                        </m:r>
                      </m:e>
                      <m:sup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f>
                      <m:f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m:rPr>
                            <m:sty m:val="p"/>
                          </m:rP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Δ</m:t>
                        </m:r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𝐶</m:t>
                        </m:r>
                      </m:num>
                      <m:den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3</m:t>
                        </m:r>
                      </m:den>
                    </m:f>
                    <m:sSup>
                      <m:sSup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𝑇</m:t>
                        </m:r>
                      </m:e>
                      <m:sup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3</m:t>
                        </m:r>
                      </m:sup>
                    </m:sSup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f>
                      <m:f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m:rPr>
                            <m:sty m:val="p"/>
                          </m:rP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Δ</m:t>
                        </m:r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𝐷</m:t>
                        </m:r>
                      </m:num>
                      <m:den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4</m:t>
                        </m:r>
                      </m:den>
                    </m:f>
                    <m:sSup>
                      <m:sSup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𝑇</m:t>
                        </m:r>
                      </m:e>
                      <m:sup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4</m:t>
                        </m:r>
                      </m:sup>
                    </m:sSup>
                  </m:oMath>
                </m:oMathPara>
              </a14:m>
              <a:endParaRPr lang="x-IV_mathan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 </a:t>
              </a:r>
            </a:p>
            <a:p>
              <a:pPr rtl="0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J</m:t>
                    </m:r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m:rPr>
                        <m:sty m:val="p"/>
                      </m:rP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Δ</m:t>
                    </m:r>
                    <m:sSubSup>
                      <m:sSubSupPr>
                        <m:ctrlPr>
                          <a:rPr lang="en-US" sz="1100" b="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𝐻</m:t>
                        </m:r>
                      </m:e>
                      <m:sub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𝑅</m:t>
                        </m:r>
                      </m:sub>
                      <m:sup>
                        <m:r>
                          <a:rPr lang="en-US" sz="1100" b="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𝑜</m:t>
                        </m:r>
                      </m:sup>
                    </m:sSubSup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r>
                      <m:rPr>
                        <m:sty m:val="p"/>
                      </m:rP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Δ</m:t>
                    </m:r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𝐴</m:t>
                    </m:r>
                    <m:sSub>
                      <m:sSub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𝑇</m:t>
                        </m:r>
                      </m:e>
                      <m:sub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𝑅</m:t>
                        </m:r>
                      </m:sub>
                    </m:sSub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f>
                      <m:f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m:rPr>
                            <m:sty m:val="p"/>
                          </m:rP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Δ</m:t>
                        </m:r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𝐵</m:t>
                        </m:r>
                      </m:num>
                      <m:den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den>
                    </m:f>
                    <m:sSubSup>
                      <m:sSubSup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𝑇</m:t>
                        </m:r>
                      </m:e>
                      <m:sub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𝑅</m:t>
                        </m:r>
                      </m:sub>
                      <m:sup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bSup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f>
                      <m:f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m:rPr>
                            <m:sty m:val="p"/>
                          </m:rP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Δ</m:t>
                        </m:r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𝐶</m:t>
                        </m:r>
                      </m:num>
                      <m:den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3</m:t>
                        </m:r>
                      </m:den>
                    </m:f>
                    <m:sSubSup>
                      <m:sSubSup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𝑇</m:t>
                        </m:r>
                      </m:e>
                      <m:sub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𝑅</m:t>
                        </m:r>
                      </m:sub>
                      <m:sup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3</m:t>
                        </m:r>
                      </m:sup>
                    </m:sSubSup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f>
                      <m:f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m:rPr>
                            <m:sty m:val="p"/>
                          </m:rP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Δ</m:t>
                        </m:r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𝐷</m:t>
                        </m:r>
                      </m:num>
                      <m:den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4</m:t>
                        </m:r>
                      </m:den>
                    </m:f>
                    <m:sSubSup>
                      <m:sSubSup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𝑇</m:t>
                        </m:r>
                      </m:e>
                      <m:sub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𝑅</m:t>
                        </m:r>
                      </m:sub>
                      <m:sup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4</m:t>
                        </m:r>
                      </m:sup>
                    </m:sSubSup>
                  </m:oMath>
                </m:oMathPara>
              </a14:m>
              <a:endParaRPr lang="x-IV_mathan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:endParaRPr lang="x-IV_mathan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Δ</m:t>
                    </m:r>
                    <m:sSubSup>
                      <m:sSubSupPr>
                        <m:ctrlPr>
                          <a:rPr lang="en-US" sz="1100" b="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𝐻</m:t>
                        </m:r>
                      </m:e>
                      <m:sub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𝑇</m:t>
                        </m:r>
                      </m:sub>
                      <m:sup>
                        <m:r>
                          <a:rPr lang="en-US" sz="1100" b="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𝑜</m:t>
                        </m:r>
                      </m:sup>
                    </m:sSubSup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m:rPr>
                        <m:sty m:val="p"/>
                      </m:rP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J</m:t>
                    </m:r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r>
                      <m:rPr>
                        <m:sty m:val="p"/>
                      </m:rP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Δ</m:t>
                    </m:r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𝐴𝑇</m:t>
                    </m:r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f>
                      <m:f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m:rPr>
                            <m:sty m:val="p"/>
                          </m:rP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Δ</m:t>
                        </m:r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𝐵</m:t>
                        </m:r>
                      </m:num>
                      <m:den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den>
                    </m:f>
                    <m:sSup>
                      <m:sSup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𝑇</m:t>
                        </m:r>
                      </m:e>
                      <m:sup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f>
                      <m:f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m:rPr>
                            <m:sty m:val="p"/>
                          </m:rP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Δ</m:t>
                        </m:r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𝐶</m:t>
                        </m:r>
                      </m:num>
                      <m:den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3</m:t>
                        </m:r>
                      </m:den>
                    </m:f>
                    <m:sSup>
                      <m:sSup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𝑇</m:t>
                        </m:r>
                      </m:e>
                      <m:sup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3</m:t>
                        </m:r>
                      </m:sup>
                    </m:sSup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f>
                      <m:f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m:rPr>
                            <m:sty m:val="p"/>
                          </m:rP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Δ</m:t>
                        </m:r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𝐷</m:t>
                        </m:r>
                      </m:num>
                      <m:den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4</m:t>
                        </m:r>
                      </m:den>
                    </m:f>
                    <m:sSup>
                      <m:sSup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𝑇</m:t>
                        </m:r>
                      </m:e>
                      <m:sup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4</m:t>
                        </m:r>
                      </m:sup>
                    </m:sSup>
                  </m:oMath>
                </m:oMathPara>
              </a14:m>
              <a:endParaRPr lang="x-IV_mathan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:endParaRPr lang="x-IV_mathan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:r>
                <a:rPr lang="x-IV_mathan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Gibbs free energy as a function of temperature</a:t>
              </a:r>
            </a:p>
            <a:p>
              <a:pPr rtl="0"/>
              <a:endParaRPr lang="x-IV_mathan" sz="8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m:rPr>
                            <m:sty m:val="p"/>
                          </m:rP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Δ</m:t>
                        </m:r>
                        <m:sSubSup>
                          <m:sSubSupPr>
                            <m:ctrlPr>
                              <a:rPr lang="en-US" sz="1100" b="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SupPr>
                          <m:e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𝐺</m:t>
                            </m:r>
                          </m:e>
                          <m:sub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𝑇</m:t>
                            </m:r>
                          </m:sub>
                          <m:sup>
                            <m:r>
                              <a:rPr lang="en-US" sz="1100" b="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𝑜</m:t>
                            </m:r>
                          </m:sup>
                        </m:sSubSup>
                        <m:r>
                          <a:rPr lang="en-US" sz="1100" b="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</m:num>
                      <m:den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𝑅𝑇</m:t>
                        </m:r>
                      </m:den>
                    </m:f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m:rPr>
                            <m:sty m:val="p"/>
                          </m:rP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Δ</m:t>
                        </m:r>
                        <m:sSubSup>
                          <m:sSubSupPr>
                            <m:ctrlPr>
                              <a:rPr lang="en-US" sz="1100" b="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SupPr>
                          <m:e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𝐺</m:t>
                            </m:r>
                          </m:e>
                          <m:sub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𝑅</m:t>
                            </m:r>
                          </m:sub>
                          <m:sup>
                            <m:r>
                              <a:rPr lang="en-US" sz="1100" b="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𝑜</m:t>
                            </m:r>
                          </m:sup>
                        </m:sSubSup>
                      </m:num>
                      <m:den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𝑅</m:t>
                        </m:r>
                        <m:sSub>
                          <m:sSubPr>
                            <m:ctrlPr>
                              <a:rPr lang="x-IV_mathan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𝑇</m:t>
                            </m:r>
                          </m:e>
                          <m:sub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𝑅</m:t>
                            </m:r>
                          </m:sub>
                        </m:sSub>
                      </m:den>
                    </m:f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f>
                      <m:f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</m:t>
                        </m:r>
                      </m:num>
                      <m:den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𝑅</m:t>
                        </m:r>
                      </m:den>
                    </m:f>
                    <m:d>
                      <m:dPr>
                        <m:begChr m:val="["/>
                        <m:endChr m:val="]"/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f>
                          <m:fPr>
                            <m:ctrlPr>
                              <a:rPr lang="x-IV_mathan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𝐽</m:t>
                            </m:r>
                          </m:num>
                          <m:den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𝑇</m:t>
                            </m:r>
                          </m:den>
                        </m:f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f>
                          <m:fPr>
                            <m:ctrlPr>
                              <a:rPr lang="x-IV_mathan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𝐽</m:t>
                            </m:r>
                          </m:num>
                          <m:den>
                            <m:sSub>
                              <m:sSubPr>
                                <m:ctrlPr>
                                  <a:rPr lang="x-IV_mathan" sz="11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x-IV_mathan" sz="1100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𝑇</m:t>
                                </m:r>
                              </m:e>
                              <m:sub>
                                <m:r>
                                  <a:rPr lang="x-IV_mathan" sz="1100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𝑅</m:t>
                                </m:r>
                              </m:sub>
                            </m:sSub>
                          </m:den>
                        </m:f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r>
                          <m:rPr>
                            <m:sty m:val="p"/>
                          </m:rP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Δ</m:t>
                        </m:r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𝐴</m:t>
                        </m:r>
                        <m:d>
                          <m:dPr>
                            <m:ctrlPr>
                              <a:rPr lang="x-IV_mathan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𝑙𝑛𝑇</m:t>
                            </m:r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−</m:t>
                            </m:r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𝑙𝑛</m:t>
                            </m:r>
                            <m:sSub>
                              <m:sSubPr>
                                <m:ctrlPr>
                                  <a:rPr lang="x-IV_mathan" sz="11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x-IV_mathan" sz="1100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𝑇</m:t>
                                </m:r>
                              </m:e>
                              <m:sub>
                                <m:r>
                                  <a:rPr lang="x-IV_mathan" sz="1100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𝑅</m:t>
                                </m:r>
                              </m:sub>
                            </m:sSub>
                          </m:e>
                        </m:d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f>
                          <m:fPr>
                            <m:ctrlPr>
                              <a:rPr lang="x-IV_mathan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m:rPr>
                                <m:sty m:val="p"/>
                              </m:rP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Δ</m:t>
                            </m:r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𝐵</m:t>
                            </m:r>
                          </m:num>
                          <m:den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den>
                        </m:f>
                        <m:d>
                          <m:dPr>
                            <m:ctrlPr>
                              <a:rPr lang="x-IV_mathan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𝑇</m:t>
                            </m:r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x-IV_mathan" sz="11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x-IV_mathan" sz="1100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𝑇</m:t>
                                </m:r>
                              </m:e>
                              <m:sub>
                                <m:r>
                                  <a:rPr lang="x-IV_mathan" sz="1100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𝑅</m:t>
                                </m:r>
                              </m:sub>
                            </m:sSub>
                          </m:e>
                        </m:d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f>
                          <m:fPr>
                            <m:ctrlPr>
                              <a:rPr lang="x-IV_mathan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m:rPr>
                                <m:sty m:val="p"/>
                              </m:rP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Δ</m:t>
                            </m:r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𝐶</m:t>
                            </m:r>
                          </m:num>
                          <m:den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6</m:t>
                            </m:r>
                          </m:den>
                        </m:f>
                        <m:d>
                          <m:dPr>
                            <m:ctrlPr>
                              <a:rPr lang="x-IV_mathan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sSup>
                              <m:sSupPr>
                                <m:ctrlPr>
                                  <a:rPr lang="x-IV_mathan" sz="11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r>
                                  <a:rPr lang="x-IV_mathan" sz="1100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𝑇</m:t>
                                </m:r>
                              </m:e>
                              <m:sup>
                                <m:r>
                                  <a:rPr lang="x-IV_mathan" sz="1100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p>
                            </m:sSup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−</m:t>
                            </m:r>
                            <m:sSubSup>
                              <m:sSubSupPr>
                                <m:ctrlPr>
                                  <a:rPr lang="x-IV_mathan" sz="11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SupPr>
                              <m:e>
                                <m:r>
                                  <a:rPr lang="x-IV_mathan" sz="1100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𝑇</m:t>
                                </m:r>
                              </m:e>
                              <m:sub>
                                <m:r>
                                  <a:rPr lang="x-IV_mathan" sz="1100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𝑅</m:t>
                                </m:r>
                              </m:sub>
                              <m:sup>
                                <m:r>
                                  <a:rPr lang="x-IV_mathan" sz="1100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p>
                            </m:sSubSup>
                          </m:e>
                        </m:d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f>
                          <m:fPr>
                            <m:ctrlPr>
                              <a:rPr lang="x-IV_mathan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m:rPr>
                                <m:sty m:val="p"/>
                              </m:rP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Δ</m:t>
                            </m:r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𝐷</m:t>
                            </m:r>
                          </m:num>
                          <m:den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12</m:t>
                            </m:r>
                          </m:den>
                        </m:f>
                        <m:d>
                          <m:dPr>
                            <m:ctrlPr>
                              <a:rPr lang="x-IV_mathan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sSup>
                              <m:sSupPr>
                                <m:ctrlPr>
                                  <a:rPr lang="x-IV_mathan" sz="11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r>
                                  <a:rPr lang="x-IV_mathan" sz="1100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𝑇</m:t>
                                </m:r>
                              </m:e>
                              <m:sup>
                                <m:r>
                                  <a:rPr lang="x-IV_mathan" sz="1100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3</m:t>
                                </m:r>
                              </m:sup>
                            </m:sSup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−</m:t>
                            </m:r>
                            <m:sSubSup>
                              <m:sSubSupPr>
                                <m:ctrlPr>
                                  <a:rPr lang="x-IV_mathan" sz="11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SupPr>
                              <m:e>
                                <m:r>
                                  <a:rPr lang="x-IV_mathan" sz="1100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𝑇</m:t>
                                </m:r>
                              </m:e>
                              <m:sub>
                                <m:r>
                                  <a:rPr lang="x-IV_mathan" sz="1100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𝑅</m:t>
                                </m:r>
                              </m:sub>
                              <m:sup>
                                <m:r>
                                  <a:rPr lang="x-IV_mathan" sz="1100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3</m:t>
                                </m:r>
                              </m:sup>
                            </m:sSubSup>
                          </m:e>
                        </m:d>
                      </m:e>
                    </m:d>
                  </m:oMath>
                </m:oMathPara>
              </a14:m>
              <a:endParaRPr lang="x-IV_mathan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 </a:t>
              </a:r>
            </a:p>
            <a:p>
              <a:pPr rtl="0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m:rPr>
                            <m:sty m:val="p"/>
                          </m:rP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Δ</m:t>
                        </m:r>
                        <m:sSubSup>
                          <m:sSubSupPr>
                            <m:ctrlPr>
                              <a:rPr lang="en-US" sz="1100" b="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SupPr>
                          <m:e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𝐺</m:t>
                            </m:r>
                          </m:e>
                          <m:sub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𝑇</m:t>
                            </m:r>
                          </m:sub>
                          <m:sup>
                            <m:r>
                              <a:rPr lang="en-US" sz="1100" b="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𝑜</m:t>
                            </m:r>
                          </m:sup>
                        </m:sSubSup>
                      </m:num>
                      <m:den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𝑅𝑇</m:t>
                        </m:r>
                      </m:den>
                    </m:f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m:rPr>
                            <m:sty m:val="p"/>
                          </m:rP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Δ</m:t>
                        </m:r>
                        <m:sSubSup>
                          <m:sSubSupPr>
                            <m:ctrlPr>
                              <a:rPr lang="en-US" sz="1100" b="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SupPr>
                          <m:e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𝐺</m:t>
                            </m:r>
                          </m:e>
                          <m:sub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𝑅</m:t>
                            </m:r>
                          </m:sub>
                          <m:sup>
                            <m:r>
                              <a:rPr lang="en-US" sz="1100" b="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𝑜</m:t>
                            </m:r>
                          </m:sup>
                        </m:sSubSup>
                      </m:num>
                      <m:den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𝑅</m:t>
                        </m:r>
                        <m:sSub>
                          <m:sSubPr>
                            <m:ctrlPr>
                              <a:rPr lang="x-IV_mathan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𝑇</m:t>
                            </m:r>
                          </m:e>
                          <m:sub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𝑅</m:t>
                            </m:r>
                          </m:sub>
                        </m:sSub>
                      </m:den>
                    </m:f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f>
                      <m:f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</m:t>
                        </m:r>
                      </m:num>
                      <m:den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𝑅</m:t>
                        </m:r>
                      </m:den>
                    </m:f>
                    <m:d>
                      <m:dPr>
                        <m:begChr m:val="["/>
                        <m:endChr m:val="]"/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f>
                          <m:fPr>
                            <m:ctrlPr>
                              <a:rPr lang="x-IV_mathan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𝐽</m:t>
                            </m:r>
                          </m:num>
                          <m:den>
                            <m:sSub>
                              <m:sSubPr>
                                <m:ctrlPr>
                                  <a:rPr lang="x-IV_mathan" sz="11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x-IV_mathan" sz="1100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𝑇</m:t>
                                </m:r>
                              </m:e>
                              <m:sub>
                                <m:r>
                                  <a:rPr lang="x-IV_mathan" sz="1100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𝑅</m:t>
                                </m:r>
                              </m:sub>
                            </m:sSub>
                          </m:den>
                        </m:f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r>
                          <m:rPr>
                            <m:sty m:val="p"/>
                          </m:rP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Δ</m:t>
                        </m:r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𝐴𝑙𝑛</m:t>
                        </m:r>
                        <m:sSub>
                          <m:sSubPr>
                            <m:ctrlPr>
                              <a:rPr lang="x-IV_mathan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𝑇</m:t>
                            </m:r>
                          </m:e>
                          <m:sub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𝑅</m:t>
                            </m:r>
                          </m:sub>
                        </m:sSub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f>
                          <m:fPr>
                            <m:ctrlPr>
                              <a:rPr lang="x-IV_mathan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m:rPr>
                                <m:sty m:val="p"/>
                              </m:rP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Δ</m:t>
                            </m:r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𝐵</m:t>
                            </m:r>
                          </m:num>
                          <m:den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den>
                        </m:f>
                        <m:sSub>
                          <m:sSubPr>
                            <m:ctrlPr>
                              <a:rPr lang="x-IV_mathan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𝑇</m:t>
                            </m:r>
                          </m:e>
                          <m:sub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𝑅</m:t>
                            </m:r>
                          </m:sub>
                        </m:sSub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f>
                          <m:fPr>
                            <m:ctrlPr>
                              <a:rPr lang="x-IV_mathan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m:rPr>
                                <m:sty m:val="p"/>
                              </m:rP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Δ</m:t>
                            </m:r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𝐶</m:t>
                            </m:r>
                          </m:num>
                          <m:den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6</m:t>
                            </m:r>
                          </m:den>
                        </m:f>
                        <m:sSubSup>
                          <m:sSubSupPr>
                            <m:ctrlPr>
                              <a:rPr lang="x-IV_mathan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SupPr>
                          <m:e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𝑇</m:t>
                            </m:r>
                          </m:e>
                          <m:sub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𝑅</m:t>
                            </m:r>
                          </m:sub>
                          <m:sup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bSup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f>
                          <m:fPr>
                            <m:ctrlPr>
                              <a:rPr lang="x-IV_mathan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m:rPr>
                                <m:sty m:val="p"/>
                              </m:rP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Δ</m:t>
                            </m:r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𝐷</m:t>
                            </m:r>
                          </m:num>
                          <m:den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12</m:t>
                            </m:r>
                          </m:den>
                        </m:f>
                        <m:sSubSup>
                          <m:sSubSupPr>
                            <m:ctrlPr>
                              <a:rPr lang="x-IV_mathan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SupPr>
                          <m:e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𝑇</m:t>
                            </m:r>
                          </m:e>
                          <m:sub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𝑅</m:t>
                            </m:r>
                          </m:sub>
                          <m:sup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3</m:t>
                            </m:r>
                          </m:sup>
                        </m:sSubSup>
                      </m:e>
                    </m:d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f>
                      <m:f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</m:t>
                        </m:r>
                      </m:num>
                      <m:den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𝑅</m:t>
                        </m:r>
                      </m:den>
                    </m:f>
                    <m:d>
                      <m:dPr>
                        <m:begChr m:val="["/>
                        <m:endChr m:val="]"/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x-IV_mathan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𝐽</m:t>
                            </m:r>
                          </m:num>
                          <m:den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𝑇</m:t>
                            </m:r>
                          </m:den>
                        </m:f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m:rPr>
                            <m:sty m:val="p"/>
                          </m:rP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Δ</m:t>
                        </m:r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𝐴𝑙𝑛𝑇</m:t>
                        </m:r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f>
                          <m:fPr>
                            <m:ctrlPr>
                              <a:rPr lang="x-IV_mathan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m:rPr>
                                <m:sty m:val="p"/>
                              </m:rP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Δ</m:t>
                            </m:r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𝐵</m:t>
                            </m:r>
                          </m:num>
                          <m:den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den>
                        </m:f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𝑇</m:t>
                        </m:r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f>
                          <m:fPr>
                            <m:ctrlPr>
                              <a:rPr lang="x-IV_mathan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m:rPr>
                                <m:sty m:val="p"/>
                              </m:rP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Δ</m:t>
                            </m:r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𝐶</m:t>
                            </m:r>
                          </m:num>
                          <m:den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6</m:t>
                            </m:r>
                          </m:den>
                        </m:f>
                        <m:sSup>
                          <m:sSupPr>
                            <m:ctrlPr>
                              <a:rPr lang="x-IV_mathan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𝑇</m:t>
                            </m:r>
                          </m:e>
                          <m:sup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f>
                          <m:fPr>
                            <m:ctrlPr>
                              <a:rPr lang="x-IV_mathan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m:rPr>
                                <m:sty m:val="p"/>
                              </m:rP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Δ</m:t>
                            </m:r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𝐷</m:t>
                            </m:r>
                          </m:num>
                          <m:den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12</m:t>
                            </m:r>
                          </m:den>
                        </m:f>
                        <m:sSup>
                          <m:sSupPr>
                            <m:ctrlPr>
                              <a:rPr lang="x-IV_mathan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𝑇</m:t>
                            </m:r>
                          </m:e>
                          <m:sup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3</m:t>
                            </m:r>
                          </m:sup>
                        </m:sSup>
                      </m:e>
                    </m:d>
                  </m:oMath>
                </m:oMathPara>
              </a14:m>
              <a:endParaRPr lang="x-IV_mathan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:endParaRPr lang="x-IV_mathan" sz="1100">
                <a:solidFill>
                  <a:schemeClr val="dk1"/>
                </a:solidFill>
                <a:effectLst/>
                <a:latin typeface="Cambria Math" panose="02040503050406030204" pitchFamily="18" charset="0"/>
                <a:ea typeface="+mn-ea"/>
                <a:cs typeface="+mn-cs"/>
              </a:endParaRPr>
            </a:p>
            <a:p>
              <a:pPr rtl="0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𝐼</m:t>
                    </m:r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</m:t>
                        </m:r>
                      </m:num>
                      <m:den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𝑅</m:t>
                        </m:r>
                      </m:den>
                    </m:f>
                    <m:d>
                      <m:dPr>
                        <m:begChr m:val="["/>
                        <m:endChr m:val="]"/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f>
                          <m:fPr>
                            <m:ctrlPr>
                              <a:rPr lang="x-IV_mathan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𝐽</m:t>
                            </m:r>
                          </m:num>
                          <m:den>
                            <m:sSub>
                              <m:sSubPr>
                                <m:ctrlPr>
                                  <a:rPr lang="x-IV_mathan" sz="11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x-IV_mathan" sz="1100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𝑇</m:t>
                                </m:r>
                              </m:e>
                              <m:sub>
                                <m:r>
                                  <a:rPr lang="x-IV_mathan" sz="1100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𝑅</m:t>
                                </m:r>
                              </m:sub>
                            </m:sSub>
                          </m:den>
                        </m:f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r>
                          <m:rPr>
                            <m:sty m:val="p"/>
                          </m:rP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Δ</m:t>
                        </m:r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𝐴𝑙𝑛</m:t>
                        </m:r>
                        <m:sSub>
                          <m:sSubPr>
                            <m:ctrlPr>
                              <a:rPr lang="x-IV_mathan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𝑇</m:t>
                            </m:r>
                          </m:e>
                          <m:sub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𝑅</m:t>
                            </m:r>
                          </m:sub>
                        </m:sSub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f>
                          <m:fPr>
                            <m:ctrlPr>
                              <a:rPr lang="x-IV_mathan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m:rPr>
                                <m:sty m:val="p"/>
                              </m:rP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Δ</m:t>
                            </m:r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𝐵</m:t>
                            </m:r>
                          </m:num>
                          <m:den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den>
                        </m:f>
                        <m:sSub>
                          <m:sSubPr>
                            <m:ctrlPr>
                              <a:rPr lang="x-IV_mathan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𝑇</m:t>
                            </m:r>
                          </m:e>
                          <m:sub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𝑅</m:t>
                            </m:r>
                          </m:sub>
                        </m:sSub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f>
                          <m:fPr>
                            <m:ctrlPr>
                              <a:rPr lang="x-IV_mathan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m:rPr>
                                <m:sty m:val="p"/>
                              </m:rP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Δ</m:t>
                            </m:r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𝐶</m:t>
                            </m:r>
                          </m:num>
                          <m:den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6</m:t>
                            </m:r>
                          </m:den>
                        </m:f>
                        <m:sSubSup>
                          <m:sSubSupPr>
                            <m:ctrlPr>
                              <a:rPr lang="x-IV_mathan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SupPr>
                          <m:e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𝑇</m:t>
                            </m:r>
                          </m:e>
                          <m:sub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𝑅</m:t>
                            </m:r>
                          </m:sub>
                          <m:sup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bSup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f>
                          <m:fPr>
                            <m:ctrlPr>
                              <a:rPr lang="x-IV_mathan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m:rPr>
                                <m:sty m:val="p"/>
                              </m:rP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Δ</m:t>
                            </m:r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𝐷</m:t>
                            </m:r>
                          </m:num>
                          <m:den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12</m:t>
                            </m:r>
                          </m:den>
                        </m:f>
                        <m:sSubSup>
                          <m:sSubSupPr>
                            <m:ctrlPr>
                              <a:rPr lang="x-IV_mathan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SupPr>
                          <m:e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𝑇</m:t>
                            </m:r>
                          </m:e>
                          <m:sub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𝑅</m:t>
                            </m:r>
                          </m:sub>
                          <m:sup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3</m:t>
                            </m:r>
                          </m:sup>
                        </m:sSubSup>
                      </m:e>
                    </m:d>
                  </m:oMath>
                </m:oMathPara>
              </a14:m>
              <a:endParaRPr lang="x-IV_mathan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 </a:t>
              </a:r>
            </a:p>
            <a:p>
              <a:pPr rtl="0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m:rPr>
                            <m:sty m:val="p"/>
                          </m:rP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Δ</m:t>
                        </m:r>
                        <m:sSubSup>
                          <m:sSubSupPr>
                            <m:ctrlPr>
                              <a:rPr lang="en-US" sz="1100" b="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SupPr>
                          <m:e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𝐺</m:t>
                            </m:r>
                          </m:e>
                          <m:sub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𝑇</m:t>
                            </m:r>
                          </m:sub>
                          <m:sup>
                            <m:r>
                              <a:rPr lang="en-US" sz="1100" b="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𝑜</m:t>
                            </m:r>
                          </m:sup>
                        </m:sSubSup>
                      </m:num>
                      <m:den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𝑅𝑇</m:t>
                        </m:r>
                      </m:den>
                    </m:f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m:rPr>
                            <m:sty m:val="p"/>
                          </m:rP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Δ</m:t>
                        </m:r>
                        <m:sSubSup>
                          <m:sSubSupPr>
                            <m:ctrlPr>
                              <a:rPr lang="en-US" sz="1100" b="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SupPr>
                          <m:e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𝐺</m:t>
                            </m:r>
                          </m:e>
                          <m:sub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𝑅</m:t>
                            </m:r>
                          </m:sub>
                          <m:sup>
                            <m:r>
                              <a:rPr lang="en-US" sz="1100" b="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𝑜</m:t>
                            </m:r>
                          </m:sup>
                        </m:sSubSup>
                      </m:num>
                      <m:den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𝑅</m:t>
                        </m:r>
                        <m:sSub>
                          <m:sSubPr>
                            <m:ctrlPr>
                              <a:rPr lang="x-IV_mathan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𝑇</m:t>
                            </m:r>
                          </m:e>
                          <m:sub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𝑅</m:t>
                            </m:r>
                          </m:sub>
                        </m:sSub>
                      </m:den>
                    </m:f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𝐼</m:t>
                    </m:r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f>
                      <m:f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</m:t>
                        </m:r>
                      </m:num>
                      <m:den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𝑅</m:t>
                        </m:r>
                      </m:den>
                    </m:f>
                    <m:d>
                      <m:dPr>
                        <m:begChr m:val="["/>
                        <m:endChr m:val="]"/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x-IV_mathan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𝐽</m:t>
                            </m:r>
                          </m:num>
                          <m:den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𝑇</m:t>
                            </m:r>
                          </m:den>
                        </m:f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m:rPr>
                            <m:sty m:val="p"/>
                          </m:rP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Δ</m:t>
                        </m:r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𝐴𝑙𝑛𝑇</m:t>
                        </m:r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f>
                          <m:fPr>
                            <m:ctrlPr>
                              <a:rPr lang="x-IV_mathan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m:rPr>
                                <m:sty m:val="p"/>
                              </m:rP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Δ</m:t>
                            </m:r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𝐵</m:t>
                            </m:r>
                          </m:num>
                          <m:den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den>
                        </m:f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𝑇</m:t>
                        </m:r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f>
                          <m:fPr>
                            <m:ctrlPr>
                              <a:rPr lang="x-IV_mathan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m:rPr>
                                <m:sty m:val="p"/>
                              </m:rP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Δ</m:t>
                            </m:r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𝐶</m:t>
                            </m:r>
                          </m:num>
                          <m:den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6</m:t>
                            </m:r>
                          </m:den>
                        </m:f>
                        <m:sSup>
                          <m:sSupPr>
                            <m:ctrlPr>
                              <a:rPr lang="x-IV_mathan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𝑇</m:t>
                            </m:r>
                          </m:e>
                          <m:sup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f>
                          <m:fPr>
                            <m:ctrlPr>
                              <a:rPr lang="x-IV_mathan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m:rPr>
                                <m:sty m:val="p"/>
                              </m:rP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Δ</m:t>
                            </m:r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𝐷</m:t>
                            </m:r>
                          </m:num>
                          <m:den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12</m:t>
                            </m:r>
                          </m:den>
                        </m:f>
                        <m:sSup>
                          <m:sSupPr>
                            <m:ctrlPr>
                              <a:rPr lang="x-IV_mathan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𝑇</m:t>
                            </m:r>
                          </m:e>
                          <m:sup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3</m:t>
                            </m:r>
                          </m:sup>
                        </m:sSup>
                      </m:e>
                    </m:d>
                  </m:oMath>
                </m:oMathPara>
              </a14:m>
              <a:endParaRPr lang="x-IV_mathan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 </a:t>
              </a:r>
            </a:p>
            <a:p>
              <a:r>
                <a:rPr lang="en-US" sz="1100"/>
                <a:t>Note: To</a:t>
              </a:r>
              <a:r>
                <a:rPr lang="en-US" sz="1100" baseline="0"/>
                <a:t> calculate I, J,  </a:t>
              </a:r>
              <a14:m>
                <m:oMath xmlns:m="http://schemas.openxmlformats.org/officeDocument/2006/math">
                  <m:r>
                    <m:rPr>
                      <m:sty m:val="p"/>
                    </m:rPr>
                    <a:rPr lang="en-US" sz="1100" b="0" i="0" baseline="0">
                      <a:latin typeface="Cambria Math" panose="02040503050406030204" pitchFamily="18" charset="0"/>
                    </a:rPr>
                    <m:t>Δ</m:t>
                  </m:r>
                  <m:r>
                    <a:rPr lang="en-US" sz="1100" b="0" i="1" baseline="0">
                      <a:latin typeface="Cambria Math" panose="02040503050406030204" pitchFamily="18" charset="0"/>
                    </a:rPr>
                    <m:t>𝐺</m:t>
                  </m:r>
                  <m:r>
                    <a:rPr lang="en-US" sz="1100" b="0" i="1" baseline="0">
                      <a:latin typeface="Cambria Math" panose="02040503050406030204" pitchFamily="18" charset="0"/>
                    </a:rPr>
                    <m:t>,  </m:t>
                  </m:r>
                  <m:r>
                    <a:rPr lang="en-US" sz="1100" b="0" i="1" baseline="0">
                      <a:latin typeface="Cambria Math" panose="02040503050406030204" pitchFamily="18" charset="0"/>
                    </a:rPr>
                    <m:t>𝑎𝑛𝑑</m:t>
                  </m:r>
                  <m:r>
                    <a:rPr lang="en-US" sz="1100" b="0" i="1" baseline="0">
                      <a:latin typeface="Cambria Math" panose="02040503050406030204" pitchFamily="18" charset="0"/>
                    </a:rPr>
                    <m:t>  </m:t>
                  </m:r>
                  <m:r>
                    <m:rPr>
                      <m:sty m:val="p"/>
                    </m:rPr>
                    <a:rPr lang="en-US" sz="1100" b="0" i="0" baseline="0">
                      <a:latin typeface="Cambria Math" panose="02040503050406030204" pitchFamily="18" charset="0"/>
                    </a:rPr>
                    <m:t>Δ</m:t>
                  </m:r>
                  <m:r>
                    <a:rPr lang="en-US" sz="1100" b="0" i="1" baseline="0">
                      <a:latin typeface="Cambria Math" panose="02040503050406030204" pitchFamily="18" charset="0"/>
                    </a:rPr>
                    <m:t>𝐻</m:t>
                  </m:r>
                  <m:r>
                    <a:rPr lang="en-US" sz="1100" b="0" i="1" baseline="0">
                      <a:latin typeface="Cambria Math" panose="02040503050406030204" pitchFamily="18" charset="0"/>
                    </a:rPr>
                    <m:t>  </m:t>
                  </m:r>
                </m:oMath>
              </a14:m>
              <a:r>
                <a:rPr lang="en-US" sz="1100"/>
                <a:t>the terms with </a:t>
              </a:r>
              <a14:m>
                <m:oMath xmlns:m="http://schemas.openxmlformats.org/officeDocument/2006/math">
                  <m:r>
                    <m:rPr>
                      <m:sty m:val="p"/>
                    </m:rPr>
                    <a:rPr lang="en-US" sz="1100" b="0" i="0">
                      <a:latin typeface="Cambria Math" panose="02040503050406030204" pitchFamily="18" charset="0"/>
                    </a:rPr>
                    <m:t>Δ</m:t>
                  </m:r>
                  <m:sSub>
                    <m:sSubPr>
                      <m:ctrlPr>
                        <a:rPr lang="en-US" sz="1100" b="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1100" b="0" i="1">
                          <a:latin typeface="Cambria Math" panose="02040503050406030204" pitchFamily="18" charset="0"/>
                        </a:rPr>
                        <m:t>𝐶</m:t>
                      </m:r>
                    </m:e>
                    <m:sub>
                      <m:r>
                        <a:rPr lang="en-US" sz="1100" b="0" i="1">
                          <a:latin typeface="Cambria Math" panose="02040503050406030204" pitchFamily="18" charset="0"/>
                        </a:rPr>
                        <m:t>𝑃</m:t>
                      </m:r>
                    </m:sub>
                  </m:sSub>
                </m:oMath>
              </a14:m>
              <a:r>
                <a:rPr lang="en-US" sz="1100"/>
                <a:t> were divided by 1000 because the </a:t>
              </a:r>
              <a14:m>
                <m:oMath xmlns:m="http://schemas.openxmlformats.org/officeDocument/2006/math">
                  <m:r>
                    <m:rPr>
                      <m:sty m:val="p"/>
                    </m:rPr>
                    <a:rPr lang="en-US" sz="1100" b="0" i="0">
                      <a:latin typeface="Cambria Math" panose="02040503050406030204" pitchFamily="18" charset="0"/>
                    </a:rPr>
                    <m:t>Δ</m:t>
                  </m:r>
                  <m:r>
                    <a:rPr lang="en-US" sz="1100" b="0" i="1">
                      <a:latin typeface="Cambria Math" panose="02040503050406030204" pitchFamily="18" charset="0"/>
                    </a:rPr>
                    <m:t>𝐻</m:t>
                  </m:r>
                </m:oMath>
              </a14:m>
              <a:endParaRPr lang="en-US" sz="1100" b="0"/>
            </a:p>
            <a:p>
              <a:r>
                <a:rPr lang="en-US" sz="1100" b="0"/>
                <a:t>and </a:t>
              </a:r>
              <a14:m>
                <m:oMath xmlns:m="http://schemas.openxmlformats.org/officeDocument/2006/math">
                  <m:r>
                    <m:rPr>
                      <m:sty m:val="p"/>
                    </m:rPr>
                    <a:rPr lang="en-US" sz="1100" b="0" i="0">
                      <a:latin typeface="Cambria Math" panose="02040503050406030204" pitchFamily="18" charset="0"/>
                    </a:rPr>
                    <m:t>Δ</m:t>
                  </m:r>
                  <m:r>
                    <a:rPr lang="en-US" sz="1100" b="0" i="1">
                      <a:latin typeface="Cambria Math" panose="02040503050406030204" pitchFamily="18" charset="0"/>
                    </a:rPr>
                    <m:t>𝐺</m:t>
                  </m:r>
                </m:oMath>
              </a14:m>
              <a:r>
                <a:rPr lang="en-US" sz="1100" b="0"/>
                <a:t> values are in kJ/mol and the </a:t>
              </a:r>
              <a14:m>
                <m:oMath xmlns:m="http://schemas.openxmlformats.org/officeDocument/2006/math">
                  <m:r>
                    <m:rPr>
                      <m:sty m:val="p"/>
                    </m:rPr>
                    <a:rPr lang="en-US" sz="1100" b="0" i="0">
                      <a:latin typeface="Cambria Math" panose="02040503050406030204" pitchFamily="18" charset="0"/>
                    </a:rPr>
                    <m:t>Δ</m:t>
                  </m:r>
                  <m:sSub>
                    <m:sSubPr>
                      <m:ctrlPr>
                        <a:rPr lang="en-US" sz="1100" b="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1100" b="0" i="1">
                          <a:latin typeface="Cambria Math" panose="02040503050406030204" pitchFamily="18" charset="0"/>
                        </a:rPr>
                        <m:t>𝐶</m:t>
                      </m:r>
                    </m:e>
                    <m:sub>
                      <m:r>
                        <a:rPr lang="en-US" sz="1100" b="0" i="1">
                          <a:latin typeface="Cambria Math" panose="02040503050406030204" pitchFamily="18" charset="0"/>
                        </a:rPr>
                        <m:t>𝑃</m:t>
                      </m:r>
                    </m:sub>
                  </m:sSub>
                </m:oMath>
              </a14:m>
              <a:r>
                <a:rPr lang="en-US" sz="1100" b="0"/>
                <a:t> values are in J/(mol K)</a:t>
              </a:r>
            </a:p>
            <a:p>
              <a:endParaRPr lang="en-US" sz="1100" b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5753100" y="4909344"/>
              <a:ext cx="6712741" cy="5996782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Minimize nG to determine equilibrium composition</a:t>
              </a:r>
            </a:p>
            <a:p>
              <a:endParaRPr lang="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x-IV_mathan" sz="14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𝑛𝐺</a:t>
              </a:r>
              <a:r>
                <a:rPr lang="en-US" sz="14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/RT</a:t>
              </a:r>
              <a:r>
                <a:rPr lang="x-IV_mathan" sz="14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</a:t>
              </a:r>
              <a:r>
                <a:rPr lang="en-US" sz="14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Σ𝑛_𝑖 [(</a:t>
              </a:r>
              <a:r>
                <a:rPr lang="x-IV_mathan" sz="14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Δ𝐺_(𝑓</a:t>
              </a:r>
              <a:r>
                <a:rPr lang="en-US" sz="14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,i,</a:t>
              </a:r>
              <a:r>
                <a:rPr lang="x-IV_mathan" sz="14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𝑇)^𝑜</a:t>
              </a:r>
              <a:r>
                <a:rPr lang="en-US" sz="14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)/𝑅𝑇</a:t>
              </a:r>
              <a:r>
                <a:rPr lang="x-IV_mathan" sz="14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+ln</a:t>
              </a:r>
              <a:r>
                <a:rPr lang="en-US" sz="14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⁡(y_i</a:t>
              </a:r>
              <a:r>
                <a:rPr lang="x-IV_mathan" sz="14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x-IV_mathan" sz="14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𝑃</a:t>
              </a:r>
              <a:r>
                <a:rPr lang="en-US" sz="14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x-IV_mathan" sz="14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]       </a:t>
              </a:r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atomic balances:  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𝑛_(𝐶,𝑖𝑛)=𝑛_(𝐶,𝑜𝑢𝑡)      𝑛_(𝑂,𝑖𝑛)=𝑛_(𝑂,𝑜𝑢𝑡)      𝑛_(𝐻,𝑖𝑛)=𝑛_(𝐻,𝑜𝑢𝑡)</a:t>
              </a:r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Heat of formation as function of temperature </a:t>
              </a:r>
            </a:p>
            <a:p>
              <a:pPr rtl="0"/>
              <a:r>
                <a:rPr lang="x-IV_mathan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Δ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H_T^o</a:t>
              </a:r>
              <a:r>
                <a:rPr lang="x-IV_mathan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=Δ𝐻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x-IV_mathan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𝑅^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𝑜</a:t>
              </a:r>
              <a:r>
                <a:rPr lang="x-IV_mathan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+Δ𝐴(𝑇−𝑇_𝑅 )+Δ𝐵/2 (𝑇^2−𝑇_𝑅^2 )+Δ𝐶/3 (𝑇^3−𝑇_𝑅^3 )+Δ𝐷/4(𝑇^4−𝑇_𝑅^4)</a:t>
              </a:r>
              <a:endParaRPr lang="x-IV_mathan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 </a:t>
              </a:r>
            </a:p>
            <a:p>
              <a:pPr rtl="0"/>
              <a:r>
                <a:rPr lang="x-IV_mathan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Δ𝐻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x-IV_mathan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𝑇^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𝑜</a:t>
              </a:r>
              <a:r>
                <a:rPr lang="x-IV_mathan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=Δ𝐻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x-IV_mathan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𝑅^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𝑜</a:t>
              </a:r>
              <a:r>
                <a:rPr lang="x-IV_mathan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−Δ𝐴𝑇_𝑅−Δ𝐵/2 𝑇_𝑅^2−Δ𝐶/3 𝑇_𝑅^3−Δ𝐷/4 𝑇_𝑅^4+Δ𝐴𝑇+Δ𝐵/2 𝑇^2+Δ𝐶/3 𝑇^3+Δ𝐷/4 𝑇^4</a:t>
              </a:r>
              <a:endParaRPr lang="x-IV_mathan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 </a:t>
              </a:r>
            </a:p>
            <a:p>
              <a:pPr rtl="0"/>
              <a:r>
                <a:rPr lang="x-IV_mathan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J=Δ𝐻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x-IV_mathan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𝑅^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𝑜</a:t>
              </a:r>
              <a:r>
                <a:rPr lang="x-IV_mathan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−Δ𝐴𝑇_𝑅−Δ𝐵/2 𝑇_𝑅^2−Δ𝐶/3 𝑇_𝑅^3−Δ𝐷/4 𝑇_𝑅^4</a:t>
              </a:r>
              <a:endParaRPr lang="x-IV_mathan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:endParaRPr lang="x-IV_mathan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:r>
                <a:rPr lang="x-IV_mathan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Δ𝐻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x-IV_mathan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𝑇^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𝑜</a:t>
              </a:r>
              <a:r>
                <a:rPr lang="x-IV_mathan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=J+Δ𝐴𝑇+Δ𝐵/2 𝑇^2+Δ𝐶/3 𝑇^3+Δ𝐷/4 𝑇^4</a:t>
              </a:r>
              <a:endParaRPr lang="x-IV_mathan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:endParaRPr lang="x-IV_mathan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:r>
                <a:rPr lang="x-IV_mathan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Gibbs free energy as a function of temperature</a:t>
              </a:r>
            </a:p>
            <a:p>
              <a:pPr rtl="0"/>
              <a:endParaRPr lang="x-IV_mathan" sz="8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:r>
                <a:rPr lang="x-IV_mathan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(Δ𝐺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x-IV_mathan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𝑇^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𝑜  </a:t>
              </a:r>
              <a:r>
                <a:rPr lang="x-IV_mathan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</a:t>
              </a:r>
              <a:r>
                <a:rPr lang="x-IV_mathan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𝑅𝑇=(Δ𝐺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x-IV_mathan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𝑅^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𝑜</a:t>
              </a:r>
              <a:r>
                <a:rPr lang="x-IV_mathan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</a:t>
              </a:r>
              <a:r>
                <a:rPr lang="x-IV_mathan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𝑅𝑇_𝑅 )−1/𝑅 [−𝐽/𝑇+𝐽/𝑇_𝑅 +Δ𝐴(𝑙𝑛𝑇−𝑙𝑛𝑇_𝑅 )+Δ𝐵/2 (𝑇−𝑇_𝑅 )+Δ𝐶/6 (𝑇^2−𝑇_𝑅^2 )+Δ𝐷/12 (𝑇^3−𝑇_𝑅^3 )]</a:t>
              </a:r>
              <a:endParaRPr lang="x-IV_mathan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 </a:t>
              </a:r>
            </a:p>
            <a:p>
              <a:pPr rtl="0"/>
              <a:r>
                <a:rPr lang="x-IV_mathan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(Δ𝐺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x-IV_mathan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𝑇^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𝑜</a:t>
              </a:r>
              <a:r>
                <a:rPr lang="x-IV_mathan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</a:t>
              </a:r>
              <a:r>
                <a:rPr lang="x-IV_mathan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𝑅𝑇=(Δ𝐺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x-IV_mathan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𝑅^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𝑜</a:t>
              </a:r>
              <a:r>
                <a:rPr lang="x-IV_mathan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</a:t>
              </a:r>
              <a:r>
                <a:rPr lang="x-IV_mathan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𝑅𝑇_𝑅 )+1/𝑅 [−𝐽/𝑇_𝑅 +Δ𝐴𝑙𝑛𝑇_𝑅+Δ𝐵/2 𝑇_𝑅+Δ𝐶/6 𝑇_𝑅^2+Δ𝐷/12 𝑇_𝑅^3 ]+1/𝑅 [𝐽/𝑇−Δ𝐴𝑙𝑛𝑇−Δ𝐵/2 𝑇−Δ𝐶/6 𝑇^2−Δ𝐷/12 𝑇^3 ]</a:t>
              </a:r>
              <a:endParaRPr lang="x-IV_mathan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:endParaRPr lang="x-IV_mathan" sz="1100">
                <a:solidFill>
                  <a:schemeClr val="dk1"/>
                </a:solidFill>
                <a:effectLst/>
                <a:latin typeface="Cambria Math" panose="02040503050406030204" pitchFamily="18" charset="0"/>
                <a:ea typeface="+mn-ea"/>
                <a:cs typeface="+mn-cs"/>
              </a:endParaRPr>
            </a:p>
            <a:p>
              <a:pPr rtl="0"/>
              <a:r>
                <a:rPr lang="x-IV_mathan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𝐼=1/𝑅 [−𝐽/𝑇_𝑅 +Δ𝐴𝑙𝑛𝑇_𝑅+Δ𝐵/2 𝑇_𝑅+Δ𝐶/6 𝑇_𝑅^2+Δ𝐷/12 𝑇_𝑅^3 ]</a:t>
              </a:r>
              <a:endParaRPr lang="x-IV_mathan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 </a:t>
              </a:r>
            </a:p>
            <a:p>
              <a:pPr rtl="0"/>
              <a:r>
                <a:rPr lang="x-IV_mathan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(Δ𝐺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x-IV_mathan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𝑇^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𝑜</a:t>
              </a:r>
              <a:r>
                <a:rPr lang="x-IV_mathan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</a:t>
              </a:r>
              <a:r>
                <a:rPr lang="x-IV_mathan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𝑅𝑇=(Δ𝐺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x-IV_mathan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𝑅^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𝑜</a:t>
              </a:r>
              <a:r>
                <a:rPr lang="x-IV_mathan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</a:t>
              </a:r>
              <a:r>
                <a:rPr lang="x-IV_mathan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𝑅𝑇_𝑅 )+𝐼+1/𝑅 [𝐽/𝑇−Δ𝐴𝑙𝑛𝑇−Δ𝐵/2 𝑇−Δ𝐶/6 𝑇^2−Δ𝐷/12 𝑇^3 ]</a:t>
              </a:r>
              <a:endParaRPr lang="x-IV_mathan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 </a:t>
              </a:r>
            </a:p>
            <a:p>
              <a:r>
                <a:rPr lang="en-US" sz="1100"/>
                <a:t>Note: To</a:t>
              </a:r>
              <a:r>
                <a:rPr lang="en-US" sz="1100" baseline="0"/>
                <a:t> calculate I, J,  </a:t>
              </a:r>
              <a:r>
                <a:rPr lang="en-US" sz="1100" b="0" i="0" baseline="0">
                  <a:latin typeface="Cambria Math" panose="02040503050406030204" pitchFamily="18" charset="0"/>
                </a:rPr>
                <a:t>Δ𝐺,  𝑎𝑛𝑑  Δ𝐻  </a:t>
              </a:r>
              <a:r>
                <a:rPr lang="en-US" sz="1100"/>
                <a:t>the terms with </a:t>
              </a:r>
              <a:r>
                <a:rPr lang="en-US" sz="1100" b="0" i="0">
                  <a:latin typeface="Cambria Math" panose="02040503050406030204" pitchFamily="18" charset="0"/>
                </a:rPr>
                <a:t>Δ𝐶_𝑃</a:t>
              </a:r>
              <a:r>
                <a:rPr lang="en-US" sz="1100"/>
                <a:t> were divided by 1000 because the </a:t>
              </a:r>
              <a:r>
                <a:rPr lang="en-US" sz="1100" b="0" i="0">
                  <a:latin typeface="Cambria Math" panose="02040503050406030204" pitchFamily="18" charset="0"/>
                </a:rPr>
                <a:t>Δ𝐻</a:t>
              </a:r>
              <a:endParaRPr lang="en-US" sz="1100" b="0"/>
            </a:p>
            <a:p>
              <a:r>
                <a:rPr lang="en-US" sz="1100" b="0"/>
                <a:t>and </a:t>
              </a:r>
              <a:r>
                <a:rPr lang="en-US" sz="1100" b="0" i="0">
                  <a:latin typeface="Cambria Math" panose="02040503050406030204" pitchFamily="18" charset="0"/>
                </a:rPr>
                <a:t>Δ𝐺</a:t>
              </a:r>
              <a:r>
                <a:rPr lang="en-US" sz="1100" b="0"/>
                <a:t> values are in kJ/mol and the </a:t>
              </a:r>
              <a:r>
                <a:rPr lang="en-US" sz="1100" b="0" i="0">
                  <a:latin typeface="Cambria Math" panose="02040503050406030204" pitchFamily="18" charset="0"/>
                </a:rPr>
                <a:t>Δ𝐶_𝑃</a:t>
              </a:r>
              <a:r>
                <a:rPr lang="en-US" sz="1100" b="0"/>
                <a:t> values are in J/(mol K)</a:t>
              </a:r>
            </a:p>
            <a:p>
              <a:endParaRPr lang="en-US" sz="1100" b="0"/>
            </a:p>
          </xdr:txBody>
        </xdr:sp>
      </mc:Fallback>
    </mc:AlternateContent>
    <xdr:clientData/>
  </xdr:twoCellAnchor>
  <xdr:twoCellAnchor>
    <xdr:from>
      <xdr:col>15</xdr:col>
      <xdr:colOff>59530</xdr:colOff>
      <xdr:row>0</xdr:row>
      <xdr:rowOff>119062</xdr:rowOff>
    </xdr:from>
    <xdr:to>
      <xdr:col>24</xdr:col>
      <xdr:colOff>83343</xdr:colOff>
      <xdr:row>9</xdr:row>
      <xdr:rowOff>95250</xdr:rowOff>
    </xdr:to>
    <xdr:sp macro="" textlink="">
      <xdr:nvSpPr>
        <xdr:cNvPr id="4" name="TextBox 3"/>
        <xdr:cNvSpPr txBox="1"/>
      </xdr:nvSpPr>
      <xdr:spPr>
        <a:xfrm>
          <a:off x="9620249" y="119062"/>
          <a:ext cx="5584032" cy="18573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calculate equilibrium composition:</a:t>
          </a:r>
        </a:p>
        <a:p>
          <a:pPr rtl="0" fontAlgn="ctr"/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Enter temperature (Green Cell B9) and pressure (green Cell B11).</a:t>
          </a:r>
        </a:p>
        <a:p>
          <a:pPr rtl="0" fontAlgn="ctr"/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Enter number of moles (n</a:t>
          </a:r>
          <a:r>
            <a:rPr lang="en-US" sz="1100" b="0" i="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i,in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 into the system (green Cells F9-F13) </a:t>
          </a:r>
        </a:p>
        <a:p>
          <a:pPr rtl="0" fontAlgn="ctr"/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Enter guesses for moles out (n</a:t>
          </a:r>
          <a:r>
            <a:rPr lang="en-US" sz="1100" b="0" i="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i,out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 of system (equilibrium moles) in orange Cells G9-G13.</a:t>
          </a:r>
        </a:p>
        <a:p>
          <a:pPr rtl="0" fontAlgn="ctr"/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Use Solver to minimize nG/RT (yellow Cell J7) by changing the number of moles out (orange cells), subject to the constraints that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elemental balances are satisfied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(yellow Cells O9-O11 are zero) and check box "Make U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ncontrained Variables Non-Negative"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rtl="0" fontAlgn="ctr"/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Some initial guesses do not reach a solution because one or more of the n</a:t>
          </a:r>
          <a:r>
            <a:rPr lang="en-US" sz="1100" b="0" i="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i,out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become negative. Usually changing the value of that cell(s) to a positive number and re-running Solver yields a solution.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navier.engr.colostate.edu/code/code-4/index.html" TargetMode="External"/><Relationship Id="rId1" Type="http://schemas.openxmlformats.org/officeDocument/2006/relationships/hyperlink" Target="http://www.learncheme.com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W63"/>
  <sheetViews>
    <sheetView tabSelected="1" zoomScale="80" zoomScaleNormal="80" workbookViewId="0">
      <selection activeCell="J10" sqref="J10"/>
    </sheetView>
  </sheetViews>
  <sheetFormatPr defaultRowHeight="15" x14ac:dyDescent="0.25"/>
  <cols>
    <col min="1" max="1" width="6.5703125" customWidth="1"/>
    <col min="2" max="2" width="8.7109375" customWidth="1"/>
    <col min="3" max="3" width="10.5703125" customWidth="1"/>
    <col min="4" max="4" width="9.7109375" customWidth="1"/>
    <col min="5" max="5" width="9" customWidth="1"/>
    <col min="6" max="6" width="9.5703125" customWidth="1"/>
    <col min="7" max="7" width="10.5703125" customWidth="1"/>
    <col min="8" max="8" width="9.85546875" customWidth="1"/>
    <col min="10" max="10" width="9.7109375" customWidth="1"/>
    <col min="11" max="11" width="12.28515625" customWidth="1"/>
    <col min="12" max="12" width="9.5703125" customWidth="1"/>
    <col min="13" max="13" width="10" customWidth="1"/>
    <col min="14" max="14" width="8.28515625" customWidth="1"/>
    <col min="15" max="15" width="10" customWidth="1"/>
    <col min="16" max="16" width="7.7109375" customWidth="1"/>
    <col min="17" max="17" width="10.5703125" customWidth="1"/>
    <col min="18" max="18" width="8.85546875" customWidth="1"/>
    <col min="19" max="19" width="9" customWidth="1"/>
    <col min="20" max="20" width="10.85546875" customWidth="1"/>
  </cols>
  <sheetData>
    <row r="2" spans="1:23" ht="15.75" x14ac:dyDescent="0.25">
      <c r="B2" s="2" t="s">
        <v>43</v>
      </c>
      <c r="K2" s="25" t="s">
        <v>45</v>
      </c>
      <c r="L2" s="25"/>
      <c r="M2" s="25"/>
    </row>
    <row r="3" spans="1:23" ht="15.75" x14ac:dyDescent="0.25">
      <c r="B3" t="s">
        <v>0</v>
      </c>
      <c r="C3" s="2"/>
      <c r="K3" s="33" t="s">
        <v>56</v>
      </c>
      <c r="L3" s="33"/>
      <c r="M3" s="33"/>
    </row>
    <row r="4" spans="1:23" x14ac:dyDescent="0.25">
      <c r="B4" t="s">
        <v>1</v>
      </c>
      <c r="K4" s="12" t="s">
        <v>46</v>
      </c>
      <c r="L4" s="12"/>
      <c r="M4" s="12"/>
      <c r="N4" s="12"/>
    </row>
    <row r="5" spans="1:23" x14ac:dyDescent="0.25">
      <c r="G5" s="1" t="s">
        <v>2</v>
      </c>
      <c r="K5" s="29" t="s">
        <v>47</v>
      </c>
      <c r="L5" s="29"/>
      <c r="T5" s="3"/>
    </row>
    <row r="6" spans="1:23" x14ac:dyDescent="0.25">
      <c r="A6" s="3"/>
      <c r="B6" s="3"/>
      <c r="C6" s="3"/>
      <c r="T6" s="6"/>
    </row>
    <row r="7" spans="1:23" ht="18.75" thickBot="1" x14ac:dyDescent="0.4">
      <c r="A7" s="3"/>
      <c r="B7" s="3"/>
      <c r="C7" s="3"/>
      <c r="F7" s="10" t="s">
        <v>53</v>
      </c>
      <c r="G7" s="18">
        <f>SUM(G9:G13)</f>
        <v>2.9661941784568158</v>
      </c>
      <c r="I7" s="24" t="s">
        <v>48</v>
      </c>
      <c r="J7" s="34">
        <f>SUM(J9:J13)</f>
        <v>-24.735520202326995</v>
      </c>
      <c r="L7" s="49" t="s">
        <v>14</v>
      </c>
      <c r="M7" s="49"/>
      <c r="N7" s="49"/>
      <c r="O7" s="49"/>
      <c r="P7" s="3"/>
      <c r="Q7" s="3"/>
      <c r="R7" s="3"/>
      <c r="S7" s="3"/>
    </row>
    <row r="8" spans="1:23" ht="19.5" thickBot="1" x14ac:dyDescent="0.4">
      <c r="A8" s="3" t="s">
        <v>24</v>
      </c>
      <c r="B8" s="5">
        <v>8.3140000000000002E-3</v>
      </c>
      <c r="C8" s="23" t="s">
        <v>18</v>
      </c>
      <c r="D8" s="26" t="s">
        <v>13</v>
      </c>
      <c r="E8" s="9" t="s">
        <v>58</v>
      </c>
      <c r="F8" s="9" t="s">
        <v>71</v>
      </c>
      <c r="G8" s="9" t="s">
        <v>72</v>
      </c>
      <c r="H8" s="9" t="s">
        <v>54</v>
      </c>
      <c r="I8" s="11" t="s">
        <v>55</v>
      </c>
      <c r="J8" s="16" t="s">
        <v>57</v>
      </c>
      <c r="K8" s="3"/>
      <c r="L8" s="7" t="s">
        <v>34</v>
      </c>
      <c r="M8" s="7" t="s">
        <v>28</v>
      </c>
      <c r="N8" s="7" t="s">
        <v>29</v>
      </c>
      <c r="O8" s="7" t="s">
        <v>30</v>
      </c>
      <c r="P8" s="6"/>
      <c r="Q8" s="6"/>
      <c r="R8" s="3"/>
      <c r="S8" s="13"/>
    </row>
    <row r="9" spans="1:23" ht="18" x14ac:dyDescent="0.35">
      <c r="A9" s="3" t="s">
        <v>3</v>
      </c>
      <c r="B9" s="19">
        <v>950</v>
      </c>
      <c r="C9" s="23" t="s">
        <v>37</v>
      </c>
      <c r="D9" s="3" t="s">
        <v>25</v>
      </c>
      <c r="E9" s="6">
        <f>Q29+P29+(1/Rg)*(O29/T+(-J29*LN(T)-K29*T/2-L29*T^2/6-M29*T^3/12)/1000)</f>
        <v>-50.380132655981399</v>
      </c>
      <c r="F9" s="36">
        <v>0</v>
      </c>
      <c r="G9" s="32">
        <v>0.1426209335202312</v>
      </c>
      <c r="H9" s="30">
        <f>G9/ntot</f>
        <v>4.8082129806630118E-2</v>
      </c>
      <c r="I9" s="18">
        <f>LN(H9)</f>
        <v>-3.034844692593385</v>
      </c>
      <c r="J9" s="6">
        <f>G9*(E9+I9+LN(P))</f>
        <v>-7.461408823229096</v>
      </c>
      <c r="K9" s="3"/>
      <c r="L9" s="3" t="s">
        <v>6</v>
      </c>
      <c r="M9" s="18">
        <f>G9+G10+G13</f>
        <v>0.99999999645797089</v>
      </c>
      <c r="N9" s="18">
        <f>F9+F10+F13</f>
        <v>1</v>
      </c>
      <c r="O9" s="21">
        <f>M9-N9</f>
        <v>-3.5420291144561133E-9</v>
      </c>
    </row>
    <row r="10" spans="1:23" ht="18" x14ac:dyDescent="0.35">
      <c r="A10" s="3" t="s">
        <v>23</v>
      </c>
      <c r="B10" s="3">
        <v>298</v>
      </c>
      <c r="C10" s="23" t="s">
        <v>38</v>
      </c>
      <c r="D10" s="3" t="s">
        <v>22</v>
      </c>
      <c r="E10" s="6">
        <f>Q30+P30+(1/Rg)*(O30/T+(-J30*LN(T)-K30*T/2-L30*T^2/6-M30*T^3/12)/1000)</f>
        <v>-25.09820276985603</v>
      </c>
      <c r="F10" s="37">
        <v>0</v>
      </c>
      <c r="G10" s="32">
        <v>0.34047615393716213</v>
      </c>
      <c r="H10" s="30">
        <f>G10/ntot</f>
        <v>0.11478552429574834</v>
      </c>
      <c r="I10" s="18">
        <f t="shared" ref="I10:I13" si="0">LN(H10)</f>
        <v>-2.1646898980320826</v>
      </c>
      <c r="J10" s="6">
        <f>G10*(E10+I10+LN(P))</f>
        <v>-8.9083135540503804</v>
      </c>
      <c r="K10" s="3"/>
      <c r="L10" s="3" t="s">
        <v>15</v>
      </c>
      <c r="M10" s="18">
        <f>2*G11+2*G12+4*G13</f>
        <v>6</v>
      </c>
      <c r="N10" s="18">
        <f>2*F11+2*F12+4*F13</f>
        <v>6</v>
      </c>
      <c r="O10" s="21">
        <f t="shared" ref="O10:O11" si="1">M10-N10</f>
        <v>0</v>
      </c>
      <c r="T10" s="4"/>
      <c r="U10" s="3"/>
    </row>
    <row r="11" spans="1:23" ht="18" x14ac:dyDescent="0.35">
      <c r="A11" s="3" t="s">
        <v>36</v>
      </c>
      <c r="B11" s="20">
        <v>3</v>
      </c>
      <c r="C11" s="23" t="s">
        <v>39</v>
      </c>
      <c r="D11" s="3" t="s">
        <v>26</v>
      </c>
      <c r="E11" s="6">
        <f>Q31+P31+(1/Rg)*(O31/T+(-J31*LN(T)-K31*T/2-L31*T^2/6-M31*T^3/12)/1000)</f>
        <v>-24.704278992430286</v>
      </c>
      <c r="F11" s="37">
        <v>1</v>
      </c>
      <c r="G11" s="32">
        <v>0.37428197902237531</v>
      </c>
      <c r="H11" s="30">
        <f>G11/ntot</f>
        <v>0.1261825613915466</v>
      </c>
      <c r="I11" s="18">
        <f t="shared" si="0"/>
        <v>-2.0700255207404608</v>
      </c>
      <c r="J11" s="6">
        <f>G11*(E11+I11+LN(P))</f>
        <v>-9.6099488985562616</v>
      </c>
      <c r="K11" s="3"/>
      <c r="L11" s="3" t="s">
        <v>16</v>
      </c>
      <c r="M11" s="18">
        <f>2*G9+G10+G11</f>
        <v>0.99999999999999978</v>
      </c>
      <c r="N11" s="18">
        <f>2*F9+F10+F11</f>
        <v>1</v>
      </c>
      <c r="O11" s="21">
        <f t="shared" si="1"/>
        <v>0</v>
      </c>
      <c r="T11" s="3"/>
      <c r="U11" s="3"/>
    </row>
    <row r="12" spans="1:23" ht="18" x14ac:dyDescent="0.35">
      <c r="A12" s="3"/>
      <c r="B12" s="3"/>
      <c r="C12" s="3"/>
      <c r="D12" s="3" t="s">
        <v>27</v>
      </c>
      <c r="E12" s="6">
        <v>0</v>
      </c>
      <c r="F12" s="37">
        <v>0</v>
      </c>
      <c r="G12" s="32">
        <v>1.5919122029764694</v>
      </c>
      <c r="H12" s="30">
        <f>G12/ntot</f>
        <v>0.53668509450203072</v>
      </c>
      <c r="I12" s="18">
        <f t="shared" si="0"/>
        <v>-0.62234377267983565</v>
      </c>
      <c r="J12" s="18">
        <f>G12*(E12+I12+LN(P))</f>
        <v>0.75817766249522733</v>
      </c>
      <c r="K12" s="3"/>
      <c r="L12" s="3"/>
      <c r="T12" s="3"/>
      <c r="U12" s="3"/>
    </row>
    <row r="13" spans="1:23" ht="18" x14ac:dyDescent="0.35">
      <c r="A13" s="3"/>
      <c r="B13" s="3"/>
      <c r="C13" s="3"/>
      <c r="D13" s="3" t="s">
        <v>52</v>
      </c>
      <c r="E13" s="6">
        <f>Q33+P33+(1/Rg)*(O33/T+(-J33*LN(T)-K33*T/2-L33*T^2/6-M33*T^3/12)/1000)</f>
        <v>1.58873145524203</v>
      </c>
      <c r="F13" s="37">
        <v>1</v>
      </c>
      <c r="G13" s="32">
        <v>0.51690290900057756</v>
      </c>
      <c r="H13" s="30">
        <f>G13/ntot</f>
        <v>0.17426469000404421</v>
      </c>
      <c r="I13" s="18">
        <f t="shared" si="0"/>
        <v>-1.7471799287110039</v>
      </c>
      <c r="J13" s="18">
        <f>G13*(E13+I13+LN(P))</f>
        <v>0.48597341101351471</v>
      </c>
      <c r="K13" s="3"/>
      <c r="L13" s="3"/>
    </row>
    <row r="14" spans="1:23" x14ac:dyDescent="0.25">
      <c r="A14" s="3"/>
      <c r="B14" s="3"/>
      <c r="C14" s="3"/>
      <c r="D14" s="3"/>
      <c r="E14" s="3"/>
      <c r="F14" s="31"/>
      <c r="G14" s="3"/>
      <c r="H14" s="3"/>
      <c r="I14" s="3"/>
      <c r="K14" s="3"/>
      <c r="L14" s="3"/>
    </row>
    <row r="15" spans="1:23" x14ac:dyDescent="0.25">
      <c r="A15" s="3"/>
      <c r="B15" s="3"/>
      <c r="C15" s="3"/>
      <c r="D15" s="3"/>
      <c r="E15" s="3"/>
      <c r="F15" s="3"/>
      <c r="G15" s="3"/>
      <c r="H15" s="3"/>
      <c r="I15" s="3"/>
      <c r="J15" s="4"/>
      <c r="K15" s="3"/>
      <c r="L15" s="3"/>
      <c r="W15" s="38"/>
    </row>
    <row r="16" spans="1:23" hidden="1" x14ac:dyDescent="0.25">
      <c r="A16" s="3"/>
      <c r="B16" s="3"/>
      <c r="C16" s="3"/>
      <c r="D16" s="3"/>
      <c r="E16" s="3"/>
      <c r="F16" s="3"/>
      <c r="G16" s="3"/>
      <c r="H16" s="3"/>
      <c r="I16" s="3"/>
      <c r="J16" s="4"/>
      <c r="K16" s="3"/>
      <c r="L16" s="3"/>
      <c r="W16">
        <f>COUNT($G$9:$G$13)</f>
        <v>5</v>
      </c>
    </row>
    <row r="17" spans="1:23" hidden="1" x14ac:dyDescent="0.25">
      <c r="A17" s="3"/>
      <c r="B17" s="3"/>
      <c r="C17" s="3"/>
      <c r="D17" s="3"/>
      <c r="E17" s="3"/>
      <c r="F17" s="3"/>
      <c r="G17" s="3"/>
      <c r="H17" s="3"/>
      <c r="I17" s="3"/>
      <c r="J17" s="4"/>
      <c r="K17" s="3"/>
      <c r="L17" s="3"/>
      <c r="W17" t="b">
        <f>$O$11=0</f>
        <v>1</v>
      </c>
    </row>
    <row r="18" spans="1:23" hidden="1" x14ac:dyDescent="0.25">
      <c r="A18" s="3"/>
      <c r="B18" s="3"/>
      <c r="C18" s="3"/>
      <c r="D18" s="3"/>
      <c r="E18" s="3"/>
      <c r="F18" s="3"/>
      <c r="G18" s="3"/>
      <c r="H18" s="3"/>
      <c r="I18" s="3"/>
      <c r="J18" s="4"/>
      <c r="W18" t="b">
        <f>$O$9=0</f>
        <v>0</v>
      </c>
    </row>
    <row r="19" spans="1:23" hidden="1" x14ac:dyDescent="0.25">
      <c r="A19" s="3"/>
      <c r="B19" s="3"/>
      <c r="C19" s="3"/>
      <c r="D19" s="3"/>
      <c r="E19" s="3"/>
      <c r="F19" s="3"/>
      <c r="G19" s="3"/>
      <c r="H19" s="3"/>
      <c r="I19" s="3"/>
      <c r="J19" s="4"/>
      <c r="W19" t="b">
        <f>$O$10=0</f>
        <v>1</v>
      </c>
    </row>
    <row r="20" spans="1:23" hidden="1" x14ac:dyDescent="0.25">
      <c r="A20" s="3"/>
      <c r="B20" s="3"/>
      <c r="C20" s="3"/>
      <c r="D20" s="3"/>
      <c r="E20" s="3"/>
      <c r="F20" s="3"/>
      <c r="G20" s="3"/>
      <c r="H20" s="3"/>
      <c r="I20" s="3"/>
      <c r="J20" s="4"/>
      <c r="W20" t="b">
        <f>$G$13&gt;=0.000000000001</f>
        <v>1</v>
      </c>
    </row>
    <row r="21" spans="1:23" hidden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W21" t="b">
        <f>$G$9&gt;=0.000000000001</f>
        <v>1</v>
      </c>
    </row>
    <row r="22" spans="1:23" hidden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W22" t="b">
        <f>$G$10&gt;=0.000000000001</f>
        <v>1</v>
      </c>
    </row>
    <row r="23" spans="1:23" hidden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W23" t="b">
        <f>$G$12&gt;=0.000000000001</f>
        <v>1</v>
      </c>
    </row>
    <row r="24" spans="1:23" hidden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W24" t="b">
        <f>$G$11&gt;=0.000000000001</f>
        <v>1</v>
      </c>
    </row>
    <row r="25" spans="1:23" hidden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W25">
        <f>{32767,32767,0.000001,0.01,FALSE,FALSE,TRUE,1,1,1,0.0001,TRUE}</f>
        <v>32767</v>
      </c>
    </row>
    <row r="26" spans="1:23" hidden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W26">
        <f>{0,0,1,100,0,FALSE,TRUE,0.075,0,0,FALSE,30}</f>
        <v>0</v>
      </c>
    </row>
    <row r="27" spans="1:23" ht="18.75" thickBot="1" x14ac:dyDescent="0.4">
      <c r="A27" s="3"/>
      <c r="B27" s="3"/>
      <c r="C27" s="15" t="s">
        <v>40</v>
      </c>
      <c r="E27" s="49" t="s">
        <v>49</v>
      </c>
      <c r="F27" s="49"/>
      <c r="G27" s="49"/>
      <c r="H27" s="49"/>
      <c r="J27" s="49" t="s">
        <v>35</v>
      </c>
      <c r="K27" s="49"/>
      <c r="L27" s="49"/>
      <c r="M27" s="49"/>
      <c r="N27" s="15" t="s">
        <v>31</v>
      </c>
      <c r="O27" s="3"/>
      <c r="P27" s="3"/>
      <c r="Q27" s="15"/>
      <c r="R27" s="15"/>
      <c r="S27" s="15" t="s">
        <v>31</v>
      </c>
      <c r="T27" s="15" t="s">
        <v>44</v>
      </c>
      <c r="U27" s="15" t="s">
        <v>31</v>
      </c>
    </row>
    <row r="28" spans="1:23" ht="18.75" x14ac:dyDescent="0.35">
      <c r="A28" s="3"/>
      <c r="B28" s="3"/>
      <c r="C28" s="9" t="s">
        <v>42</v>
      </c>
      <c r="D28" s="22" t="s">
        <v>13</v>
      </c>
      <c r="E28" s="9" t="s">
        <v>4</v>
      </c>
      <c r="F28" s="9" t="s">
        <v>5</v>
      </c>
      <c r="G28" s="9" t="s">
        <v>6</v>
      </c>
      <c r="H28" s="9" t="s">
        <v>7</v>
      </c>
      <c r="I28" s="9" t="s">
        <v>21</v>
      </c>
      <c r="J28" s="35" t="s">
        <v>9</v>
      </c>
      <c r="K28" s="35" t="s">
        <v>12</v>
      </c>
      <c r="L28" s="35" t="s">
        <v>11</v>
      </c>
      <c r="M28" s="35" t="s">
        <v>10</v>
      </c>
      <c r="N28" s="9" t="s">
        <v>59</v>
      </c>
      <c r="O28" s="9" t="s">
        <v>17</v>
      </c>
      <c r="P28" s="9" t="s">
        <v>19</v>
      </c>
      <c r="Q28" s="9" t="s">
        <v>60</v>
      </c>
      <c r="R28" s="9" t="s">
        <v>58</v>
      </c>
      <c r="S28" s="14" t="s">
        <v>61</v>
      </c>
      <c r="T28" s="9" t="s">
        <v>62</v>
      </c>
      <c r="U28" s="9" t="s">
        <v>63</v>
      </c>
    </row>
    <row r="29" spans="1:23" ht="18" x14ac:dyDescent="0.35">
      <c r="A29" s="3"/>
      <c r="B29" s="3"/>
      <c r="C29" s="6">
        <f>E29+F29*T+G29*T^2+H29*T^3</f>
        <v>53.845471999999994</v>
      </c>
      <c r="D29" s="3" t="s">
        <v>25</v>
      </c>
      <c r="E29" s="3">
        <v>22.242999999999999</v>
      </c>
      <c r="F29" s="5">
        <v>5.9769999999999997E-2</v>
      </c>
      <c r="G29" s="5">
        <v>-3.4990000000000002E-5</v>
      </c>
      <c r="H29" s="5">
        <v>7.4639999999999999E-9</v>
      </c>
      <c r="I29" s="3" t="s">
        <v>20</v>
      </c>
      <c r="J29" s="3">
        <f>E29-E38-E40</f>
        <v>-11.647000000000002</v>
      </c>
      <c r="K29" s="5">
        <f>F29-F38-F40</f>
        <v>4.4579999999999995E-2</v>
      </c>
      <c r="L29" s="5">
        <f>G29-G38-G40</f>
        <v>-2.7840000000000001E-5</v>
      </c>
      <c r="M29" s="5">
        <f>H29-H38-H40</f>
        <v>6.1529999999999997E-9</v>
      </c>
      <c r="N29" s="3">
        <v>-393.51</v>
      </c>
      <c r="O29" s="13">
        <f>N29+(-J29*TR-K29*TR^2/2-L29*TR^3/3-M29*TR^4/4)/1000</f>
        <v>-391.78518389711741</v>
      </c>
      <c r="P29" s="13">
        <f>(1/Rg)*(-O29/TR+(J29*LN(TR)+K29*TR/2+L29*TR^2/6+M29*TR^3/12)/1000)</f>
        <v>150.90272708859288</v>
      </c>
      <c r="Q29" s="6">
        <f>-394.4/(Rg*TR)</f>
        <v>-159.18810835769858</v>
      </c>
      <c r="R29" s="6">
        <f>Q29+P29+(1/Rg)*(O29/T+(-J29*LN(T)-K29*T/2-L29*T^2/6-M29*T^3/12)/1000)</f>
        <v>-50.380132655981399</v>
      </c>
      <c r="S29" s="13">
        <f>O29+(J29*T+K29*T^2/2+L29*T^3/3+M29*T^4/4)/1000</f>
        <v>-389.43663465805491</v>
      </c>
      <c r="T29" s="6">
        <f>R29*Rg*T</f>
        <v>-397.91740175673789</v>
      </c>
      <c r="U29" s="3">
        <v>-394.4</v>
      </c>
    </row>
    <row r="30" spans="1:23" x14ac:dyDescent="0.25">
      <c r="A30" s="3"/>
      <c r="B30" s="3"/>
      <c r="C30" s="6">
        <f>E30+F30*T+G30*T^2+H30*T^3</f>
        <v>32.670695125000002</v>
      </c>
      <c r="D30" s="3" t="s">
        <v>22</v>
      </c>
      <c r="E30" s="3">
        <v>28.141999999999999</v>
      </c>
      <c r="F30" s="5">
        <v>1.67E-3</v>
      </c>
      <c r="G30" s="5">
        <v>5.3700000000000003E-6</v>
      </c>
      <c r="H30" s="5">
        <v>-2.2210000000000001E-9</v>
      </c>
      <c r="I30" s="3" t="s">
        <v>20</v>
      </c>
      <c r="J30" s="3">
        <f>E30-0.5*E38-E40</f>
        <v>6.9819999999999993</v>
      </c>
      <c r="K30" s="5">
        <f>F30-0.5*F38-F40</f>
        <v>-5.9249999999999997E-3</v>
      </c>
      <c r="L30" s="5">
        <f>G30-0.5*G38-G40</f>
        <v>8.9449999999999999E-6</v>
      </c>
      <c r="M30" s="5">
        <f>H30-0.5*H38-H40</f>
        <v>-2.8765000000000001E-9</v>
      </c>
      <c r="N30" s="3">
        <v>-110.53</v>
      </c>
      <c r="O30" s="13">
        <f>N30+(-J30*TR-K30*TR^2/2-L30*TR^3/3-M30*TR^4/4)/1000</f>
        <v>-112.42078863222876</v>
      </c>
      <c r="P30" s="13">
        <f>(1/Rg)*(-O30/TR+(J30*LN(TR)+K30*TR/2+L30*TR^2/6+M30*TR^3/12)/1000)</f>
        <v>50.068715264266025</v>
      </c>
      <c r="Q30" s="6">
        <f>-137.2/(Rg*TR)</f>
        <v>-55.376796315102041</v>
      </c>
      <c r="R30" s="6">
        <f>Q30+P30+(1/Rg)*(O30/T+(-J30*LN(T)-K30*T/2-L30*T^2/6-M30*T^3/12)/1000)</f>
        <v>-25.09820276985603</v>
      </c>
      <c r="S30" s="13">
        <f>O30+(J30*T+K30*T^2/2+L30*T^3/3+M30*T^4/4)/1000</f>
        <v>-106.49087023092667</v>
      </c>
      <c r="T30" s="6">
        <f>R30*Rg*T</f>
        <v>-198.23313493715389</v>
      </c>
      <c r="U30" s="3">
        <v>-137.19999999999999</v>
      </c>
    </row>
    <row r="31" spans="1:23" ht="18" x14ac:dyDescent="0.35">
      <c r="A31" s="3"/>
      <c r="B31" s="10"/>
      <c r="C31" s="6">
        <f>E31+F31*T+G31*T^2+H31*T^3</f>
        <v>40.508547874999998</v>
      </c>
      <c r="D31" s="3" t="s">
        <v>26</v>
      </c>
      <c r="E31" s="3">
        <v>32.218000000000004</v>
      </c>
      <c r="F31" s="5">
        <v>1.92E-3</v>
      </c>
      <c r="G31" s="5">
        <v>1.0550000000000001E-5</v>
      </c>
      <c r="H31" s="5">
        <v>-3.5629999999999998E-9</v>
      </c>
      <c r="I31" s="3" t="s">
        <v>20</v>
      </c>
      <c r="J31" s="3">
        <f>E31-0.5*E38-E41</f>
        <v>-9.5999999999999979</v>
      </c>
      <c r="K31" s="5">
        <f>F31-0.6*F38-F41</f>
        <v>-5.2740000000000009E-3</v>
      </c>
      <c r="L31" s="5">
        <f>G31-0.5*G38-G41</f>
        <v>1.0125000000000002E-5</v>
      </c>
      <c r="M31" s="5">
        <f>H31-0.5*H38-H41</f>
        <v>-3.3484999999999998E-9</v>
      </c>
      <c r="N31" s="3">
        <v>-241.83</v>
      </c>
      <c r="O31" s="13">
        <f>N31+(-J31*TR-K31*TR^2/2-L31*TR^3/3-M31*TR^4/4)/1000</f>
        <v>-238.81773678133302</v>
      </c>
      <c r="P31" s="13">
        <f>(1/Rg)*(-O31/TR+(J31*LN(TR)+K31*TR/2+L31*TR^2/6+M31*TR^3/12)/1000)</f>
        <v>89.736149881449535</v>
      </c>
      <c r="Q31" s="6">
        <f>-228.6/(Rg*TR)</f>
        <v>-92.26775246087702</v>
      </c>
      <c r="R31" s="6">
        <f>Q31+P31+(1/Rg)*(O31/T+(-J31*LN(T)-K31*T/2-L31*T^2/6-M31*T^3/12)/1000)</f>
        <v>-24.704278992430286</v>
      </c>
      <c r="S31" s="13">
        <f>O31+(J31*T+K31*T^2/2+L31*T^3/3+M31*T^4/4)/1000</f>
        <v>-248.10583220086428</v>
      </c>
      <c r="T31" s="6">
        <f>R31*Rg*T</f>
        <v>-195.12180676591214</v>
      </c>
      <c r="U31" s="3">
        <v>-228.6</v>
      </c>
    </row>
    <row r="32" spans="1:23" ht="18" x14ac:dyDescent="0.35">
      <c r="A32" s="3"/>
      <c r="B32" s="3"/>
      <c r="C32" s="6">
        <f>E32+F32*T+G32*T^2+H32*T^3</f>
        <v>30.128083749999998</v>
      </c>
      <c r="D32" s="3" t="s">
        <v>27</v>
      </c>
      <c r="E32" s="3">
        <v>29.088000000000001</v>
      </c>
      <c r="F32" s="5">
        <v>-1.92E-3</v>
      </c>
      <c r="G32" s="5">
        <v>3.9999999999999998E-6</v>
      </c>
      <c r="H32" s="5">
        <v>-8.6999999999999999E-10</v>
      </c>
      <c r="I32" s="3" t="s">
        <v>20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13">
        <f>N32+(-J32*TR-K32*TR^2/2-L32*TR^3/3-M32*TR^4/4)/1000</f>
        <v>0</v>
      </c>
      <c r="P32" s="13">
        <f>(1/Rg)*(-O32/TR+(J32*LN(TR)+K32*TR/2+L32*TR^2/6+M32*TR^3/12)/1000)</f>
        <v>0</v>
      </c>
      <c r="Q32" s="6">
        <v>0</v>
      </c>
      <c r="R32" s="6">
        <f>Q32+P32+(1/Rg)*(O32/T+(-J32*LN(T)-K32*T/2-L32*T^2/6-M32*T^3/12)/1000)</f>
        <v>0</v>
      </c>
      <c r="S32" s="13">
        <f>O32+(J32*T+K32*T^2/2+L32*T^3/3+M32*T^4/4)/1000</f>
        <v>0</v>
      </c>
      <c r="T32" s="6">
        <f>R32*Rg*T</f>
        <v>0</v>
      </c>
      <c r="U32" s="6">
        <v>0</v>
      </c>
    </row>
    <row r="33" spans="1:22" ht="15" customHeight="1" x14ac:dyDescent="0.35">
      <c r="A33" s="3"/>
      <c r="B33" s="3"/>
      <c r="C33" s="6">
        <f>E33+F33*T+G33*T^2+H33*T^3</f>
        <v>69.583645500000003</v>
      </c>
      <c r="D33" s="3" t="s">
        <v>52</v>
      </c>
      <c r="E33" s="3">
        <v>19.875</v>
      </c>
      <c r="F33" s="5">
        <v>5.0209999999999998E-2</v>
      </c>
      <c r="G33" s="5">
        <v>1.2680000000000001E-5</v>
      </c>
      <c r="H33" s="5">
        <v>-1.1004E-8</v>
      </c>
      <c r="I33" s="3" t="s">
        <v>51</v>
      </c>
      <c r="J33" s="3">
        <f>E33-E40-2*E41</f>
        <v>-46.731000000000002</v>
      </c>
      <c r="K33" s="5">
        <f>F33-F40-2*F41</f>
        <v>5.4050000000000001E-2</v>
      </c>
      <c r="L33" s="5">
        <f>G33-G40-2*G41</f>
        <v>4.6800000000000009E-6</v>
      </c>
      <c r="M33" s="5">
        <f>H33-H40-2*H41</f>
        <v>-9.2640000000000011E-9</v>
      </c>
      <c r="N33" s="6">
        <v>-74.87</v>
      </c>
      <c r="O33" s="13">
        <f>N33+(-J33*TR-K33*TR^2/2-L33*TR^3/3-M33*TR^4/4)/1000</f>
        <v>-63.367108979156555</v>
      </c>
      <c r="P33" s="13">
        <f>(1/Rg)*(-O33/TR+(J33*LN(TR)+K33*TR/2+L33*TR^2/6+M33*TR^3/12)/1000)</f>
        <v>-5.4711670906573264</v>
      </c>
      <c r="Q33" s="6">
        <f>U33/(Rg*TR)</f>
        <v>-20.362677653767481</v>
      </c>
      <c r="R33" s="6">
        <f>Q33+P33+(1/Rg)*(O33/T+(-J33*LN(T)-K33*T/2-L33*T^2/6-M33*T^3/12)/1000)</f>
        <v>1.58873145524203</v>
      </c>
      <c r="S33" s="6">
        <f>O33+(J33*T+K33*T^2/2+L33*T^3/3+M33*T^4/4)/1000</f>
        <v>-83.920387954156553</v>
      </c>
      <c r="T33" s="6">
        <f>R33*Rg*T</f>
        <v>12.548277652938125</v>
      </c>
      <c r="U33" s="3">
        <v>-50.45</v>
      </c>
    </row>
    <row r="34" spans="1:22" x14ac:dyDescent="0.25">
      <c r="A34" s="3"/>
      <c r="B34" s="3"/>
      <c r="C34" s="6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22" x14ac:dyDescent="0.25">
      <c r="D35" s="3"/>
      <c r="E35" s="3"/>
      <c r="F35" s="3"/>
      <c r="G35" s="3"/>
      <c r="H35" s="3"/>
      <c r="I35" s="3"/>
      <c r="J35" s="3"/>
      <c r="K35" s="3"/>
      <c r="L35" s="3"/>
      <c r="V35" s="38"/>
    </row>
    <row r="36" spans="1:22" ht="15.75" thickBot="1" x14ac:dyDescent="0.3">
      <c r="C36" s="15" t="s">
        <v>40</v>
      </c>
      <c r="D36" s="3"/>
      <c r="E36" s="49" t="s">
        <v>50</v>
      </c>
      <c r="F36" s="49"/>
      <c r="G36" s="49"/>
      <c r="H36" s="49"/>
    </row>
    <row r="37" spans="1:22" ht="18" x14ac:dyDescent="0.35">
      <c r="C37" s="9" t="s">
        <v>42</v>
      </c>
      <c r="D37" s="26" t="s">
        <v>8</v>
      </c>
      <c r="E37" s="9" t="s">
        <v>4</v>
      </c>
      <c r="F37" s="9" t="s">
        <v>5</v>
      </c>
      <c r="G37" s="9" t="s">
        <v>6</v>
      </c>
      <c r="H37" s="9" t="s">
        <v>7</v>
      </c>
      <c r="I37" s="8" t="s">
        <v>21</v>
      </c>
    </row>
    <row r="38" spans="1:22" ht="18" x14ac:dyDescent="0.35">
      <c r="C38" s="6">
        <f>E38+F38*T+G38*T^2+H38*T^3</f>
        <v>34.561643625000002</v>
      </c>
      <c r="D38" s="3" t="s">
        <v>32</v>
      </c>
      <c r="E38" s="3">
        <v>25.46</v>
      </c>
      <c r="F38" s="5">
        <v>1.519E-2</v>
      </c>
      <c r="G38" s="5">
        <v>-7.1500000000000002E-6</v>
      </c>
      <c r="H38" s="5">
        <v>1.3109999999999999E-9</v>
      </c>
      <c r="I38" s="3" t="s">
        <v>20</v>
      </c>
    </row>
    <row r="39" spans="1:22" ht="18" x14ac:dyDescent="0.35">
      <c r="C39" s="6">
        <f>E39+F39*T+G39*T^2+H39*T^3</f>
        <v>32.222176375000004</v>
      </c>
      <c r="D39" s="3" t="s">
        <v>33</v>
      </c>
      <c r="E39" s="3">
        <v>28.882999999999999</v>
      </c>
      <c r="F39" s="5">
        <v>-1.57E-3</v>
      </c>
      <c r="G39" s="5">
        <v>8.0800000000000006E-6</v>
      </c>
      <c r="H39" s="5">
        <v>-2.8710000000000001E-9</v>
      </c>
      <c r="I39" s="3" t="s">
        <v>20</v>
      </c>
      <c r="N39" s="17"/>
    </row>
    <row r="40" spans="1:22" x14ac:dyDescent="0.25">
      <c r="C40" s="6">
        <f>E40+F40*T+G40*T^2+H40*T^3</f>
        <v>8.43</v>
      </c>
      <c r="D40" s="3" t="s">
        <v>6</v>
      </c>
      <c r="E40" s="3">
        <v>8.43</v>
      </c>
      <c r="F40" s="5">
        <v>0</v>
      </c>
      <c r="G40" s="5">
        <v>0</v>
      </c>
      <c r="H40" s="5">
        <v>0</v>
      </c>
      <c r="I40" s="5" t="s">
        <v>41</v>
      </c>
      <c r="J40" s="5"/>
    </row>
    <row r="41" spans="1:22" ht="18" x14ac:dyDescent="0.35">
      <c r="C41" s="27">
        <f>E41+F41*T+G41*T^2+H41*T^3</f>
        <v>30.128083749999998</v>
      </c>
      <c r="D41" s="9" t="s">
        <v>27</v>
      </c>
      <c r="E41" s="9">
        <v>29.088000000000001</v>
      </c>
      <c r="F41" s="28">
        <v>-1.92E-3</v>
      </c>
      <c r="G41" s="28">
        <v>3.9999999999999998E-6</v>
      </c>
      <c r="H41" s="28">
        <v>-8.6999999999999999E-10</v>
      </c>
      <c r="I41" s="9" t="s">
        <v>20</v>
      </c>
    </row>
    <row r="42" spans="1:22" x14ac:dyDescent="0.25">
      <c r="D42" s="3"/>
      <c r="E42" s="3"/>
      <c r="F42" s="3"/>
      <c r="G42" s="3"/>
      <c r="H42" s="3"/>
    </row>
    <row r="43" spans="1:22" x14ac:dyDescent="0.25">
      <c r="D43" s="38"/>
      <c r="E43" s="39"/>
    </row>
    <row r="44" spans="1:22" x14ac:dyDescent="0.25">
      <c r="B44" s="40" t="s">
        <v>65</v>
      </c>
      <c r="D44" s="38"/>
      <c r="E44" s="39"/>
    </row>
    <row r="45" spans="1:22" x14ac:dyDescent="0.25">
      <c r="C45" s="1" t="s">
        <v>64</v>
      </c>
    </row>
    <row r="46" spans="1:22" ht="15.75" thickBot="1" x14ac:dyDescent="0.3">
      <c r="C46" s="41"/>
      <c r="D46" s="42" t="s">
        <v>66</v>
      </c>
      <c r="E46" s="44" t="s">
        <v>67</v>
      </c>
    </row>
    <row r="47" spans="1:22" ht="19.5" thickBot="1" x14ac:dyDescent="0.4">
      <c r="B47" s="45" t="s">
        <v>13</v>
      </c>
      <c r="C47" s="47" t="s">
        <v>69</v>
      </c>
      <c r="D47" s="48" t="s">
        <v>70</v>
      </c>
      <c r="E47" s="48" t="s">
        <v>70</v>
      </c>
      <c r="F47" s="43" t="s">
        <v>68</v>
      </c>
    </row>
    <row r="48" spans="1:22" ht="18" x14ac:dyDescent="0.35">
      <c r="B48" s="46" t="s">
        <v>25</v>
      </c>
      <c r="C48" s="18">
        <v>0.14263101770160783</v>
      </c>
      <c r="D48" s="18">
        <v>4.80857043785013E-2</v>
      </c>
      <c r="E48" s="18">
        <v>4.9229000000000002E-2</v>
      </c>
      <c r="F48" s="6">
        <f>100*(E48-D48)/E48</f>
        <v>2.3224026925160013</v>
      </c>
    </row>
    <row r="49" spans="2:6" x14ac:dyDescent="0.25">
      <c r="B49" s="46" t="s">
        <v>22</v>
      </c>
      <c r="C49" s="18">
        <v>0.34045986086862595</v>
      </c>
      <c r="D49" s="18">
        <v>0.11478061071882308</v>
      </c>
      <c r="E49" s="18">
        <v>0.11089</v>
      </c>
      <c r="F49" s="6">
        <f t="shared" ref="F49:F52" si="2">100*(E49-D49)/E49</f>
        <v>-3.5085316248742657</v>
      </c>
    </row>
    <row r="50" spans="2:6" ht="18" x14ac:dyDescent="0.35">
      <c r="B50" s="46" t="s">
        <v>26</v>
      </c>
      <c r="C50" s="18">
        <v>0.37427810722255184</v>
      </c>
      <c r="D50" s="18">
        <v>0.12618166542684994</v>
      </c>
      <c r="E50" s="18">
        <v>0.13053999999999999</v>
      </c>
      <c r="F50" s="6">
        <f t="shared" si="2"/>
        <v>3.3386966241382314</v>
      </c>
    </row>
    <row r="51" spans="2:6" ht="18" x14ac:dyDescent="0.35">
      <c r="B51" s="46" t="s">
        <v>27</v>
      </c>
      <c r="C51" s="18">
        <v>1.5919036545001584</v>
      </c>
      <c r="D51" s="18">
        <v>0.53668464967047447</v>
      </c>
      <c r="E51" s="18">
        <v>0.52958000000000005</v>
      </c>
      <c r="F51" s="6">
        <f t="shared" si="2"/>
        <v>-1.3415630632717277</v>
      </c>
    </row>
    <row r="52" spans="2:6" ht="18" x14ac:dyDescent="0.35">
      <c r="B52" s="46" t="s">
        <v>52</v>
      </c>
      <c r="C52" s="18">
        <v>0.51690911886615032</v>
      </c>
      <c r="D52" s="18">
        <v>0.17426736980535121</v>
      </c>
      <c r="E52" s="18">
        <v>0.17977000000000001</v>
      </c>
      <c r="F52" s="6">
        <f t="shared" si="2"/>
        <v>3.0609279605322386</v>
      </c>
    </row>
    <row r="59" spans="2:6" x14ac:dyDescent="0.25">
      <c r="B59" s="3"/>
    </row>
    <row r="60" spans="2:6" x14ac:dyDescent="0.25">
      <c r="B60" s="3"/>
    </row>
    <row r="61" spans="2:6" x14ac:dyDescent="0.25">
      <c r="B61" s="3"/>
    </row>
    <row r="62" spans="2:6" x14ac:dyDescent="0.25">
      <c r="B62" s="3"/>
    </row>
    <row r="63" spans="2:6" x14ac:dyDescent="0.25">
      <c r="B63" s="3"/>
      <c r="C63" s="3"/>
    </row>
  </sheetData>
  <mergeCells count="4">
    <mergeCell ref="L7:O7"/>
    <mergeCell ref="E27:H27"/>
    <mergeCell ref="J27:M27"/>
    <mergeCell ref="E36:H36"/>
  </mergeCells>
  <hyperlinks>
    <hyperlink ref="G5" r:id="rId1"/>
    <hyperlink ref="C45" r:id="rId2"/>
  </hyperlinks>
  <pageMargins left="0.7" right="0.7" top="0.75" bottom="0.75" header="0.3" footer="0.3"/>
  <pageSetup orientation="portrait" horizontalDpi="0" verticalDpi="0" r:id="rId3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Sheet1</vt:lpstr>
      <vt:lpstr>ntot</vt:lpstr>
      <vt:lpstr>P</vt:lpstr>
      <vt:lpstr>Rg</vt:lpstr>
      <vt:lpstr>T</vt:lpstr>
      <vt:lpstr>TR</vt:lpstr>
    </vt:vector>
  </TitlesOfParts>
  <Company>University of Colorado at Boulder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 Falconer</dc:creator>
  <cp:lastModifiedBy>John L Falconer</cp:lastModifiedBy>
  <dcterms:created xsi:type="dcterms:W3CDTF">2020-11-13T16:15:03Z</dcterms:created>
  <dcterms:modified xsi:type="dcterms:W3CDTF">2021-01-21T11:52:13Z</dcterms:modified>
</cp:coreProperties>
</file>