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alconer\Dropbox\@Teaching\John- new camrecs\"/>
    </mc:Choice>
  </mc:AlternateContent>
  <bookViews>
    <workbookView xWindow="3720" yWindow="0" windowWidth="20790" windowHeight="11550"/>
  </bookViews>
  <sheets>
    <sheet name="Calculations" sheetId="1" r:id="rId1"/>
    <sheet name="Formulas" sheetId="5" r:id="rId2"/>
  </sheets>
  <definedNames>
    <definedName name="alpha" localSheetId="1">Formulas!$H$36</definedName>
    <definedName name="alpha">Calculations!$H$36</definedName>
    <definedName name="Criticalt" localSheetId="1">Formulas!$G$22</definedName>
    <definedName name="Criticalt">Calculations!$G$22</definedName>
    <definedName name="df" localSheetId="1">Formulas!$D$21</definedName>
    <definedName name="df">Calculations!$D$21</definedName>
    <definedName name="Km" localSheetId="1">Formulas!$D$3</definedName>
    <definedName name="Km">Calculations!$D$3</definedName>
    <definedName name="N" localSheetId="1">Formulas!$D$19</definedName>
    <definedName name="N">Calculations!$D$19</definedName>
    <definedName name="P" localSheetId="1">Formulas!$D$20</definedName>
    <definedName name="P">Calculations!$D$20</definedName>
    <definedName name="rmean" localSheetId="1">Formulas!$D$18</definedName>
    <definedName name="rmean">Calculations!$D$18</definedName>
    <definedName name="SE" localSheetId="1">Formulas!$G$21</definedName>
    <definedName name="SE">Calculations!$G$21</definedName>
    <definedName name="SE2_" localSheetId="1">Formulas!$H$33</definedName>
    <definedName name="SE2_">Calculations!$H$33</definedName>
    <definedName name="SKm" localSheetId="1">Formulas!$H$35</definedName>
    <definedName name="SKm">Calculations!$H$35</definedName>
    <definedName name="solver_adj" localSheetId="0" hidden="1">Calculations!$D$2:$D$3</definedName>
    <definedName name="solver_adj" localSheetId="1" hidden="1">Formulas!$D$2:$D$3</definedName>
    <definedName name="solver_cvg" localSheetId="0" hidden="1">0.0001</definedName>
    <definedName name="solver_cvg" localSheetId="1" hidden="1">0.0001</definedName>
    <definedName name="solver_drv" localSheetId="0" hidden="1">1</definedName>
    <definedName name="solver_drv" localSheetId="1" hidden="1">1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est" localSheetId="1" hidden="1">1</definedName>
    <definedName name="solver_itr" localSheetId="0" hidden="1">2147483647</definedName>
    <definedName name="solver_itr" localSheetId="1" hidden="1">2147483647</definedName>
    <definedName name="solver_mip" localSheetId="0" hidden="1">2147483647</definedName>
    <definedName name="solver_mip" localSheetId="1" hidden="1">2147483647</definedName>
    <definedName name="solver_mni" localSheetId="0" hidden="1">30</definedName>
    <definedName name="solver_mni" localSheetId="1" hidden="1">30</definedName>
    <definedName name="solver_mrt" localSheetId="0" hidden="1">0.075</definedName>
    <definedName name="solver_mrt" localSheetId="1" hidden="1">0.075</definedName>
    <definedName name="solver_msl" localSheetId="0" hidden="1">2</definedName>
    <definedName name="solver_msl" localSheetId="1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od" localSheetId="1" hidden="1">2147483647</definedName>
    <definedName name="solver_num" localSheetId="0" hidden="1">0</definedName>
    <definedName name="solver_num" localSheetId="1" hidden="1">0</definedName>
    <definedName name="solver_nwt" localSheetId="0" hidden="1">1</definedName>
    <definedName name="solver_nwt" localSheetId="1" hidden="1">1</definedName>
    <definedName name="solver_opt" localSheetId="0" hidden="1">Calculations!$F$18</definedName>
    <definedName name="solver_opt" localSheetId="1" hidden="1">Formulas!$F$18</definedName>
    <definedName name="solver_pre" localSheetId="0" hidden="1">0.000001</definedName>
    <definedName name="solver_pre" localSheetId="1" hidden="1">0.000001</definedName>
    <definedName name="solver_rbv" localSheetId="0" hidden="1">1</definedName>
    <definedName name="solver_rbv" localSheetId="1" hidden="1">1</definedName>
    <definedName name="solver_rlx" localSheetId="0" hidden="1">2</definedName>
    <definedName name="solver_rlx" localSheetId="1" hidden="1">2</definedName>
    <definedName name="solver_rsd" localSheetId="0" hidden="1">0</definedName>
    <definedName name="solver_rsd" localSheetId="1" hidden="1">0</definedName>
    <definedName name="solver_scl" localSheetId="0" hidden="1">1</definedName>
    <definedName name="solver_scl" localSheetId="1" hidden="1">1</definedName>
    <definedName name="solver_sho" localSheetId="0" hidden="1">2</definedName>
    <definedName name="solver_sho" localSheetId="1" hidden="1">2</definedName>
    <definedName name="solver_ssz" localSheetId="0" hidden="1">100</definedName>
    <definedName name="solver_ssz" localSheetId="1" hidden="1">100</definedName>
    <definedName name="solver_tim" localSheetId="0" hidden="1">2147483647</definedName>
    <definedName name="solver_tim" localSheetId="1" hidden="1">2147483647</definedName>
    <definedName name="solver_tol" localSheetId="0" hidden="1">0.01</definedName>
    <definedName name="solver_tol" localSheetId="1" hidden="1">0.01</definedName>
    <definedName name="solver_typ" localSheetId="0" hidden="1">2</definedName>
    <definedName name="solver_typ" localSheetId="1" hidden="1">2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  <definedName name="SS" localSheetId="1">Formulas!$F$18</definedName>
    <definedName name="SS">Calculations!$F$18</definedName>
    <definedName name="SSmean" localSheetId="1">Formulas!$G$18</definedName>
    <definedName name="SSmean">Calculations!$G$18</definedName>
    <definedName name="Svmax" localSheetId="1">Formulas!$H$34</definedName>
    <definedName name="Svmax">Calculations!$H$34</definedName>
    <definedName name="tval" localSheetId="1">Formulas!$H$37</definedName>
    <definedName name="tval">Calculations!$H$37</definedName>
    <definedName name="Vmax" localSheetId="1">Formulas!$D$2</definedName>
    <definedName name="Vmax">Calculations!$D$2</definedName>
    <definedName name="X" localSheetId="1">Formulas!$D$30:$E$39</definedName>
    <definedName name="X">Calculations!$D$30:$E$39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5" l="1"/>
  <c r="H40" i="5"/>
  <c r="E39" i="5"/>
  <c r="D39" i="5"/>
  <c r="E38" i="5"/>
  <c r="D38" i="5"/>
  <c r="E37" i="5"/>
  <c r="D37" i="5"/>
  <c r="E36" i="5"/>
  <c r="D36" i="5"/>
  <c r="E35" i="5"/>
  <c r="D35" i="5"/>
  <c r="E34" i="5"/>
  <c r="D34" i="5"/>
  <c r="E33" i="5"/>
  <c r="D33" i="5"/>
  <c r="E32" i="5"/>
  <c r="D32" i="5"/>
  <c r="E31" i="5"/>
  <c r="D31" i="5"/>
  <c r="G30" i="5" a="1"/>
  <c r="H31" i="5" s="1"/>
  <c r="E30" i="5"/>
  <c r="D30" i="5"/>
  <c r="D19" i="5"/>
  <c r="D21" i="5" s="1"/>
  <c r="H37" i="5" s="1"/>
  <c r="D18" i="5"/>
  <c r="H17" i="5"/>
  <c r="G17" i="5"/>
  <c r="F17" i="5"/>
  <c r="E17" i="5"/>
  <c r="H16" i="5"/>
  <c r="G16" i="5"/>
  <c r="F16" i="5"/>
  <c r="E16" i="5"/>
  <c r="H15" i="5"/>
  <c r="G15" i="5"/>
  <c r="F15" i="5"/>
  <c r="E15" i="5"/>
  <c r="H14" i="5"/>
  <c r="G14" i="5"/>
  <c r="F14" i="5"/>
  <c r="E14" i="5"/>
  <c r="H13" i="5"/>
  <c r="G13" i="5"/>
  <c r="F13" i="5"/>
  <c r="E13" i="5"/>
  <c r="H12" i="5"/>
  <c r="G12" i="5"/>
  <c r="F12" i="5"/>
  <c r="E12" i="5"/>
  <c r="H11" i="5"/>
  <c r="G11" i="5"/>
  <c r="F11" i="5"/>
  <c r="E11" i="5"/>
  <c r="H10" i="5"/>
  <c r="G10" i="5"/>
  <c r="F10" i="5"/>
  <c r="E10" i="5"/>
  <c r="H9" i="5"/>
  <c r="G9" i="5"/>
  <c r="F9" i="5"/>
  <c r="E9" i="5"/>
  <c r="H8" i="5"/>
  <c r="G8" i="5"/>
  <c r="G18" i="5" s="1"/>
  <c r="F8" i="5"/>
  <c r="F18" i="5" s="1"/>
  <c r="E8" i="5"/>
  <c r="D19" i="1"/>
  <c r="G21" i="5" l="1"/>
  <c r="H33" i="5" s="1"/>
  <c r="H35" i="5" s="1"/>
  <c r="J41" i="5" s="1"/>
  <c r="G20" i="5"/>
  <c r="H30" i="5"/>
  <c r="G31" i="5"/>
  <c r="G30" i="5"/>
  <c r="H34" i="5" s="1"/>
  <c r="J40" i="5" s="1"/>
  <c r="H41" i="1" l="1"/>
  <c r="H40" i="1"/>
  <c r="E31" i="1"/>
  <c r="E32" i="1"/>
  <c r="E33" i="1"/>
  <c r="E34" i="1"/>
  <c r="E35" i="1"/>
  <c r="E36" i="1"/>
  <c r="E37" i="1"/>
  <c r="E38" i="1"/>
  <c r="E39" i="1"/>
  <c r="E30" i="1"/>
  <c r="D31" i="1"/>
  <c r="D32" i="1"/>
  <c r="D33" i="1"/>
  <c r="D34" i="1"/>
  <c r="D35" i="1"/>
  <c r="D36" i="1"/>
  <c r="D37" i="1"/>
  <c r="D38" i="1"/>
  <c r="D39" i="1"/>
  <c r="D30" i="1"/>
  <c r="G30" i="1" l="1" a="1"/>
  <c r="G30" i="1" s="1"/>
  <c r="H31" i="1" l="1"/>
  <c r="H30" i="1"/>
  <c r="G31" i="1"/>
  <c r="D21" i="1"/>
  <c r="H37" i="1" s="1"/>
  <c r="G9" i="1"/>
  <c r="G10" i="1"/>
  <c r="G11" i="1"/>
  <c r="G12" i="1"/>
  <c r="G13" i="1"/>
  <c r="G14" i="1"/>
  <c r="G15" i="1"/>
  <c r="G16" i="1"/>
  <c r="G17" i="1"/>
  <c r="G8" i="1"/>
  <c r="D18" i="1"/>
  <c r="E9" i="1"/>
  <c r="E10" i="1"/>
  <c r="E11" i="1"/>
  <c r="E12" i="1"/>
  <c r="E13" i="1"/>
  <c r="E14" i="1"/>
  <c r="E15" i="1"/>
  <c r="E16" i="1"/>
  <c r="E17" i="1"/>
  <c r="E8" i="1"/>
  <c r="F13" i="1" l="1"/>
  <c r="H13" i="1"/>
  <c r="F9" i="1"/>
  <c r="H9" i="1"/>
  <c r="F12" i="1"/>
  <c r="H12" i="1"/>
  <c r="F11" i="1"/>
  <c r="H11" i="1"/>
  <c r="F17" i="1"/>
  <c r="H17" i="1"/>
  <c r="F16" i="1"/>
  <c r="H16" i="1"/>
  <c r="F15" i="1"/>
  <c r="H15" i="1"/>
  <c r="F14" i="1"/>
  <c r="H14" i="1"/>
  <c r="F8" i="1"/>
  <c r="H8" i="1"/>
  <c r="F10" i="1"/>
  <c r="H10" i="1"/>
  <c r="G18" i="1"/>
  <c r="F18" i="1" l="1"/>
  <c r="G20" i="1" s="1"/>
  <c r="G21" i="1" l="1"/>
  <c r="H33" i="1" s="1"/>
  <c r="H34" i="1" l="1"/>
  <c r="J40" i="1" s="1"/>
  <c r="H35" i="1"/>
  <c r="J41" i="1" s="1"/>
</calcChain>
</file>

<file path=xl/sharedStrings.xml><?xml version="1.0" encoding="utf-8"?>
<sst xmlns="http://schemas.openxmlformats.org/spreadsheetml/2006/main" count="146" uniqueCount="68">
  <si>
    <t>S</t>
  </si>
  <si>
    <r>
      <t>r</t>
    </r>
    <r>
      <rPr>
        <vertAlign val="subscript"/>
        <sz val="11"/>
        <color theme="1"/>
        <rFont val="Calibri"/>
        <family val="2"/>
        <scheme val="minor"/>
      </rPr>
      <t>exp</t>
    </r>
  </si>
  <si>
    <r>
      <t>r</t>
    </r>
    <r>
      <rPr>
        <vertAlign val="subscript"/>
        <sz val="11"/>
        <color theme="1"/>
        <rFont val="Calibri"/>
        <family val="2"/>
        <scheme val="minor"/>
      </rPr>
      <t>calc</t>
    </r>
  </si>
  <si>
    <r>
      <t>V</t>
    </r>
    <r>
      <rPr>
        <vertAlign val="subscript"/>
        <sz val="11"/>
        <color theme="1"/>
        <rFont val="Calibri"/>
        <family val="2"/>
        <scheme val="minor"/>
      </rPr>
      <t>max</t>
    </r>
    <r>
      <rPr>
        <sz val="11"/>
        <color theme="1"/>
        <rFont val="Calibri"/>
        <family val="2"/>
        <scheme val="minor"/>
      </rPr>
      <t>=</t>
    </r>
  </si>
  <si>
    <r>
      <t>K</t>
    </r>
    <r>
      <rPr>
        <vertAlign val="sub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>=</t>
    </r>
  </si>
  <si>
    <r>
      <t>(r</t>
    </r>
    <r>
      <rPr>
        <vertAlign val="subscript"/>
        <sz val="11"/>
        <color theme="1"/>
        <rFont val="Calibri"/>
        <family val="2"/>
        <scheme val="minor"/>
      </rPr>
      <t>exp</t>
    </r>
    <r>
      <rPr>
        <sz val="11"/>
        <color theme="1"/>
        <rFont val="Calibri"/>
        <family val="2"/>
        <scheme val="minor"/>
      </rPr>
      <t>-r</t>
    </r>
    <r>
      <rPr>
        <vertAlign val="subscript"/>
        <sz val="11"/>
        <color theme="1"/>
        <rFont val="Calibri"/>
        <family val="2"/>
        <scheme val="minor"/>
      </rPr>
      <t>calc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</si>
  <si>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r>
      <t>r</t>
    </r>
    <r>
      <rPr>
        <vertAlign val="subscript"/>
        <sz val="11"/>
        <color theme="1"/>
        <rFont val="Calibri"/>
        <family val="2"/>
        <scheme val="minor"/>
      </rPr>
      <t>mean</t>
    </r>
    <r>
      <rPr>
        <sz val="11"/>
        <color theme="1"/>
        <rFont val="Calibri"/>
        <family val="2"/>
        <scheme val="minor"/>
      </rPr>
      <t>=</t>
    </r>
  </si>
  <si>
    <t>SS=</t>
  </si>
  <si>
    <t>N=</t>
  </si>
  <si>
    <t>df=</t>
  </si>
  <si>
    <r>
      <t>(r</t>
    </r>
    <r>
      <rPr>
        <vertAlign val="subscript"/>
        <sz val="11"/>
        <color theme="1"/>
        <rFont val="Calibri"/>
        <family val="2"/>
        <scheme val="minor"/>
      </rPr>
      <t>exp</t>
    </r>
    <r>
      <rPr>
        <sz val="11"/>
        <color theme="1"/>
        <rFont val="Calibri"/>
        <family val="2"/>
        <scheme val="minor"/>
      </rPr>
      <t>-r</t>
    </r>
    <r>
      <rPr>
        <vertAlign val="subscript"/>
        <sz val="11"/>
        <color theme="1"/>
        <rFont val="Calibri"/>
        <family val="2"/>
        <scheme val="minor"/>
      </rPr>
      <t>mean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</si>
  <si>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r>
      <t>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=</t>
    </r>
  </si>
  <si>
    <r>
      <t>=SS</t>
    </r>
    <r>
      <rPr>
        <vertAlign val="subscript"/>
        <sz val="11"/>
        <color theme="1"/>
        <rFont val="Calibri"/>
        <family val="2"/>
        <scheme val="minor"/>
      </rPr>
      <t>mean</t>
    </r>
  </si>
  <si>
    <t>S.E.=</t>
  </si>
  <si>
    <t>Notation</t>
  </si>
  <si>
    <t>df</t>
  </si>
  <si>
    <t>degrees of freedom</t>
  </si>
  <si>
    <t xml:space="preserve">N </t>
  </si>
  <si>
    <t>SS</t>
  </si>
  <si>
    <t>P</t>
  </si>
  <si>
    <t>number of parameters</t>
  </si>
  <si>
    <t>P=</t>
  </si>
  <si>
    <t>S.E.</t>
  </si>
  <si>
    <t>Michaelis constant</t>
  </si>
  <si>
    <t>Michaelis-Menten Enzyme kinetics</t>
  </si>
  <si>
    <t>number of data points</t>
  </si>
  <si>
    <t>Coefficient of determination</t>
  </si>
  <si>
    <t>residual</t>
  </si>
  <si>
    <r>
      <t>r</t>
    </r>
    <r>
      <rPr>
        <vertAlign val="subscript"/>
        <sz val="11"/>
        <color theme="1"/>
        <rFont val="Calibri"/>
        <family val="2"/>
        <scheme val="minor"/>
      </rPr>
      <t>exp</t>
    </r>
    <r>
      <rPr>
        <sz val="11"/>
        <color theme="1"/>
        <rFont val="Calibri"/>
        <family val="2"/>
        <scheme val="minor"/>
      </rPr>
      <t>-r</t>
    </r>
    <r>
      <rPr>
        <vertAlign val="subscript"/>
        <sz val="11"/>
        <color theme="1"/>
        <rFont val="Calibri"/>
        <family val="2"/>
        <scheme val="minor"/>
      </rPr>
      <t>calc</t>
    </r>
  </si>
  <si>
    <t xml:space="preserve">Reference: A.M. Brown, "A step-by-step guide to non-linear regression analysis </t>
  </si>
  <si>
    <t>of experimental data using a Microsoft Excel spreadsheet", (2001)</t>
  </si>
  <si>
    <r>
      <rPr>
        <i/>
        <sz val="11"/>
        <color theme="1"/>
        <rFont val="Calibri"/>
        <family val="2"/>
        <scheme val="minor"/>
      </rPr>
      <t>Computer Methods and Programs in Biomedicine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65</t>
    </r>
    <r>
      <rPr>
        <sz val="11"/>
        <color theme="1"/>
        <rFont val="Calibri"/>
        <family val="2"/>
        <scheme val="minor"/>
      </rPr>
      <t xml:space="preserve">, 191-200 </t>
    </r>
  </si>
  <si>
    <r>
      <t>K</t>
    </r>
    <r>
      <rPr>
        <vertAlign val="subscript"/>
        <sz val="11"/>
        <color theme="1"/>
        <rFont val="Calibri"/>
        <family val="2"/>
        <scheme val="minor"/>
      </rPr>
      <t>m</t>
    </r>
  </si>
  <si>
    <r>
      <t>R</t>
    </r>
    <r>
      <rPr>
        <vertAlign val="superscript"/>
        <sz val="11"/>
        <color theme="1"/>
        <rFont val="Calibri"/>
        <family val="2"/>
        <scheme val="minor"/>
      </rPr>
      <t>2</t>
    </r>
  </si>
  <si>
    <r>
      <t>r</t>
    </r>
    <r>
      <rPr>
        <vertAlign val="subscript"/>
        <sz val="11"/>
        <color theme="1"/>
        <rFont val="Calibri"/>
        <family val="2"/>
        <scheme val="minor"/>
      </rPr>
      <t>mean</t>
    </r>
  </si>
  <si>
    <r>
      <t>SS</t>
    </r>
    <r>
      <rPr>
        <vertAlign val="subscript"/>
        <sz val="11"/>
        <color theme="1"/>
        <rFont val="Calibri"/>
        <family val="2"/>
        <scheme val="minor"/>
      </rPr>
      <t>mean</t>
    </r>
  </si>
  <si>
    <r>
      <t>V</t>
    </r>
    <r>
      <rPr>
        <vertAlign val="subscript"/>
        <sz val="11"/>
        <color theme="1"/>
        <rFont val="Calibri"/>
        <family val="2"/>
        <scheme val="minor"/>
      </rPr>
      <t>max</t>
    </r>
  </si>
  <si>
    <t>maximum rate</t>
  </si>
  <si>
    <r>
      <t>sum of squares of (r</t>
    </r>
    <r>
      <rPr>
        <vertAlign val="subscript"/>
        <sz val="11"/>
        <color theme="1"/>
        <rFont val="Calibri"/>
        <family val="2"/>
        <scheme val="minor"/>
      </rPr>
      <t>exp</t>
    </r>
    <r>
      <rPr>
        <sz val="11"/>
        <color theme="1"/>
        <rFont val="Calibri"/>
        <family val="2"/>
        <scheme val="minor"/>
      </rPr>
      <t xml:space="preserve"> -r</t>
    </r>
    <r>
      <rPr>
        <vertAlign val="subscript"/>
        <sz val="11"/>
        <color theme="1"/>
        <rFont val="Calibri"/>
        <family val="2"/>
        <scheme val="minor"/>
      </rPr>
      <t>mean</t>
    </r>
    <r>
      <rPr>
        <sz val="11"/>
        <color theme="1"/>
        <rFont val="Calibri"/>
        <family val="2"/>
        <scheme val="minor"/>
      </rPr>
      <t>)</t>
    </r>
  </si>
  <si>
    <r>
      <t>sum of squares of (r</t>
    </r>
    <r>
      <rPr>
        <vertAlign val="subscript"/>
        <sz val="11"/>
        <color theme="1"/>
        <rFont val="Calibri"/>
        <family val="2"/>
        <scheme val="minor"/>
      </rPr>
      <t>exp</t>
    </r>
    <r>
      <rPr>
        <sz val="11"/>
        <color theme="1"/>
        <rFont val="Calibri"/>
        <family val="2"/>
        <scheme val="minor"/>
      </rPr>
      <t xml:space="preserve"> -r</t>
    </r>
    <r>
      <rPr>
        <vertAlign val="subscript"/>
        <sz val="11"/>
        <color theme="1"/>
        <rFont val="Calibri"/>
        <family val="2"/>
        <scheme val="minor"/>
      </rPr>
      <t>calc</t>
    </r>
    <r>
      <rPr>
        <sz val="11"/>
        <color theme="1"/>
        <rFont val="Calibri"/>
        <family val="2"/>
        <scheme val="minor"/>
      </rPr>
      <t>)</t>
    </r>
  </si>
  <si>
    <r>
      <t>mean of r</t>
    </r>
    <r>
      <rPr>
        <vertAlign val="subscript"/>
        <sz val="11"/>
        <color theme="1"/>
        <rFont val="Calibri"/>
        <family val="2"/>
        <scheme val="minor"/>
      </rPr>
      <t>exp</t>
    </r>
  </si>
  <si>
    <t>run# = 5</t>
  </si>
  <si>
    <t>X matrix</t>
  </si>
  <si>
    <t>alpha</t>
  </si>
  <si>
    <t>+/-</t>
  </si>
  <si>
    <r>
      <t>X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*X</t>
    </r>
    <r>
      <rPr>
        <vertAlign val="subscript"/>
        <sz val="11"/>
        <color theme="1"/>
        <rFont val="Calibri"/>
        <family val="2"/>
        <scheme val="minor"/>
      </rPr>
      <t>inv</t>
    </r>
  </si>
  <si>
    <r>
      <t>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2</t>
    </r>
  </si>
  <si>
    <r>
      <t>S</t>
    </r>
    <r>
      <rPr>
        <vertAlign val="subscript"/>
        <sz val="11"/>
        <color theme="1"/>
        <rFont val="Calibri"/>
        <family val="2"/>
        <scheme val="minor"/>
      </rPr>
      <t>Vmax</t>
    </r>
  </si>
  <si>
    <r>
      <t>S</t>
    </r>
    <r>
      <rPr>
        <vertAlign val="subscript"/>
        <sz val="11"/>
        <color theme="1"/>
        <rFont val="Calibri"/>
        <family val="2"/>
        <scheme val="minor"/>
      </rPr>
      <t>Km</t>
    </r>
  </si>
  <si>
    <r>
      <t>t</t>
    </r>
    <r>
      <rPr>
        <vertAlign val="subscript"/>
        <sz val="11"/>
        <color theme="1"/>
        <rFont val="Calibri"/>
        <family val="2"/>
        <scheme val="minor"/>
      </rPr>
      <t>val</t>
    </r>
  </si>
  <si>
    <t>parameter</t>
  </si>
  <si>
    <t>value +/- 95% confidence intervals</t>
  </si>
  <si>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r/</t>
    </r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V</t>
    </r>
    <r>
      <rPr>
        <vertAlign val="subscript"/>
        <sz val="11"/>
        <color theme="1"/>
        <rFont val="Calibri"/>
        <family val="2"/>
        <scheme val="minor"/>
      </rPr>
      <t>max</t>
    </r>
  </si>
  <si>
    <t>Michaelis-Menten kinetics</t>
  </si>
  <si>
    <t>the transpose of the X matrix multiplied by the inverse of the X matrix</t>
  </si>
  <si>
    <t>inverse of 2-tailed Student t distribution</t>
  </si>
  <si>
    <t>=(S.E.)^2</t>
  </si>
  <si>
    <r>
      <t>confidence interval for V</t>
    </r>
    <r>
      <rPr>
        <vertAlign val="subscript"/>
        <sz val="11"/>
        <color theme="1"/>
        <rFont val="Calibri"/>
        <family val="2"/>
        <scheme val="minor"/>
      </rPr>
      <t>max</t>
    </r>
    <r>
      <rPr>
        <sz val="11"/>
        <color theme="1"/>
        <rFont val="Calibri"/>
        <family val="2"/>
        <scheme val="minor"/>
      </rPr>
      <t xml:space="preserve"> = t</t>
    </r>
    <r>
      <rPr>
        <vertAlign val="subscript"/>
        <sz val="11"/>
        <color theme="1"/>
        <rFont val="Calibri"/>
        <family val="2"/>
        <scheme val="minor"/>
      </rPr>
      <t>val</t>
    </r>
    <r>
      <rPr>
        <sz val="11"/>
        <color theme="1"/>
        <rFont val="Calibri"/>
        <family val="2"/>
        <scheme val="minor"/>
      </rPr>
      <t>*S</t>
    </r>
    <r>
      <rPr>
        <vertAlign val="subscript"/>
        <sz val="11"/>
        <color theme="1"/>
        <rFont val="Calibri"/>
        <family val="2"/>
        <scheme val="minor"/>
      </rPr>
      <t>vmax</t>
    </r>
  </si>
  <si>
    <r>
      <t>confidence interval for K</t>
    </r>
    <r>
      <rPr>
        <vertAlign val="sub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= t</t>
    </r>
    <r>
      <rPr>
        <vertAlign val="subscript"/>
        <sz val="11"/>
        <color theme="1"/>
        <rFont val="Calibri"/>
        <family val="2"/>
        <scheme val="minor"/>
      </rPr>
      <t>val</t>
    </r>
    <r>
      <rPr>
        <sz val="11"/>
        <color theme="1"/>
        <rFont val="Calibri"/>
        <family val="2"/>
        <scheme val="minor"/>
      </rPr>
      <t>*S</t>
    </r>
    <r>
      <rPr>
        <vertAlign val="subscript"/>
        <sz val="11"/>
        <color theme="1"/>
        <rFont val="Calibri"/>
        <family val="2"/>
        <scheme val="minor"/>
      </rPr>
      <t>Km</t>
    </r>
  </si>
  <si>
    <r>
      <t>S</t>
    </r>
    <r>
      <rPr>
        <vertAlign val="subscript"/>
        <sz val="11"/>
        <color theme="1"/>
        <rFont val="Calibri"/>
        <family val="2"/>
        <scheme val="minor"/>
      </rPr>
      <t>vmax</t>
    </r>
    <r>
      <rPr>
        <sz val="11"/>
        <color theme="1"/>
        <rFont val="Calibri"/>
        <family val="2"/>
        <scheme val="minor"/>
      </rPr>
      <t>= SQRT (x</t>
    </r>
    <r>
      <rPr>
        <vertAlign val="subscript"/>
        <sz val="11"/>
        <color theme="1"/>
        <rFont val="Calibri"/>
        <family val="2"/>
        <scheme val="minor"/>
      </rPr>
      <t>11</t>
    </r>
    <r>
      <rPr>
        <sz val="11"/>
        <color theme="1"/>
        <rFont val="Calibri"/>
        <family val="2"/>
        <scheme val="minor"/>
      </rPr>
      <t xml:space="preserve"> element in X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*X</t>
    </r>
    <r>
      <rPr>
        <vertAlign val="subscript"/>
        <sz val="11"/>
        <color theme="1"/>
        <rFont val="Calibri"/>
        <family val="2"/>
        <scheme val="minor"/>
      </rPr>
      <t xml:space="preserve">inv </t>
    </r>
    <r>
      <rPr>
        <sz val="11"/>
        <color theme="1"/>
        <rFont val="Calibri"/>
        <family val="2"/>
        <scheme val="minor"/>
      </rPr>
      <t>matrix * 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</si>
  <si>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S</t>
    </r>
    <r>
      <rPr>
        <vertAlign val="subscript"/>
        <sz val="11"/>
        <color theme="1"/>
        <rFont val="Calibri"/>
        <family val="2"/>
        <scheme val="minor"/>
      </rPr>
      <t>Km</t>
    </r>
    <r>
      <rPr>
        <sz val="11"/>
        <color theme="1"/>
        <rFont val="Calibri"/>
        <family val="2"/>
        <scheme val="minor"/>
      </rPr>
      <t>= SQRT (x</t>
    </r>
    <r>
      <rPr>
        <vertAlign val="subscript"/>
        <sz val="11"/>
        <color theme="1"/>
        <rFont val="Calibri"/>
        <family val="2"/>
        <scheme val="minor"/>
      </rPr>
      <t>22</t>
    </r>
    <r>
      <rPr>
        <sz val="11"/>
        <color theme="1"/>
        <rFont val="Calibri"/>
        <family val="2"/>
        <scheme val="minor"/>
      </rPr>
      <t xml:space="preserve"> element in X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*X</t>
    </r>
    <r>
      <rPr>
        <vertAlign val="subscript"/>
        <sz val="11"/>
        <color theme="1"/>
        <rFont val="Calibri"/>
        <family val="2"/>
        <scheme val="minor"/>
      </rPr>
      <t xml:space="preserve">inv </t>
    </r>
    <r>
      <rPr>
        <sz val="11"/>
        <color theme="1"/>
        <rFont val="Calibri"/>
        <family val="2"/>
        <scheme val="minor"/>
      </rPr>
      <t>matrix * 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</si>
  <si>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Solver minimizes sum of squares (SS, yellow cell) by changing V</t>
    </r>
    <r>
      <rPr>
        <vertAlign val="subscript"/>
        <sz val="11"/>
        <color theme="1"/>
        <rFont val="Calibri"/>
        <family val="2"/>
        <scheme val="minor"/>
      </rPr>
      <t>max</t>
    </r>
    <r>
      <rPr>
        <sz val="11"/>
        <color theme="1"/>
        <rFont val="Calibri"/>
        <family val="2"/>
        <scheme val="minor"/>
      </rPr>
      <t xml:space="preserve"> and K</t>
    </r>
    <r>
      <rPr>
        <vertAlign val="subscript"/>
        <sz val="11"/>
        <color theme="1"/>
        <rFont val="Calibri"/>
        <family val="2"/>
        <scheme val="minor"/>
      </rPr>
      <t>m</t>
    </r>
  </si>
  <si>
    <r>
      <t>matrix of partial derivatives where each column is the partial derivation of the independent variable (r in this case) w.r.t. one of the paramters (V</t>
    </r>
    <r>
      <rPr>
        <vertAlign val="subscript"/>
        <sz val="11"/>
        <color theme="1"/>
        <rFont val="Calibri"/>
        <family val="2"/>
        <scheme val="minor"/>
      </rPr>
      <t>max</t>
    </r>
    <r>
      <rPr>
        <sz val="11"/>
        <color theme="1"/>
        <rFont val="Calibri"/>
        <family val="2"/>
        <scheme val="minor"/>
      </rPr>
      <t xml:space="preserve"> and K</t>
    </r>
    <r>
      <rPr>
        <vertAlign val="sub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in this case)</t>
    </r>
  </si>
  <si>
    <r>
      <rPr>
        <sz val="11"/>
        <color theme="1"/>
        <rFont val="Symbol"/>
        <family val="1"/>
        <charset val="2"/>
      </rPr>
      <t xml:space="preserve"> ¶</t>
    </r>
    <r>
      <rPr>
        <sz val="11"/>
        <color theme="1"/>
        <rFont val="Calibri"/>
        <family val="2"/>
        <scheme val="minor"/>
      </rPr>
      <t>r/</t>
    </r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K</t>
    </r>
    <r>
      <rPr>
        <vertAlign val="subscript"/>
        <sz val="11"/>
        <color theme="1"/>
        <rFont val="Calibri"/>
        <family val="2"/>
        <scheme val="minor"/>
      </rPr>
      <t>m</t>
    </r>
  </si>
  <si>
    <r>
      <t>X</t>
    </r>
    <r>
      <rPr>
        <b/>
        <vertAlign val="sub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*X</t>
    </r>
    <r>
      <rPr>
        <b/>
        <vertAlign val="subscript"/>
        <sz val="11"/>
        <color theme="1"/>
        <rFont val="Calibri"/>
        <family val="2"/>
        <scheme val="minor"/>
      </rPr>
      <t>inv</t>
    </r>
  </si>
  <si>
    <t>standard error of rates (standard deviation of the residuals)=SQRT(SS/df)</t>
  </si>
  <si>
    <r>
      <t>r= V</t>
    </r>
    <r>
      <rPr>
        <b/>
        <vertAlign val="subscript"/>
        <sz val="11"/>
        <color theme="1"/>
        <rFont val="Calibri"/>
        <family val="2"/>
        <scheme val="minor"/>
      </rPr>
      <t>max</t>
    </r>
    <r>
      <rPr>
        <b/>
        <sz val="11"/>
        <color theme="1"/>
        <rFont val="Calibri"/>
        <family val="2"/>
        <scheme val="minor"/>
      </rPr>
      <t>*S/(S + K</t>
    </r>
    <r>
      <rPr>
        <b/>
        <vertAlign val="subscript"/>
        <sz val="11"/>
        <color theme="1"/>
        <rFont val="Calibri"/>
        <family val="2"/>
        <scheme val="minor"/>
      </rPr>
      <t>m</t>
    </r>
    <r>
      <rPr>
        <b/>
        <sz val="11"/>
        <color theme="1"/>
        <rFont val="Calibri"/>
        <family val="2"/>
        <scheme val="minor"/>
      </rPr>
      <t>)</t>
    </r>
  </si>
  <si>
    <t>John L. Falconer, University of Colorado Boulder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</si>
</sst>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0000"/>
    <numFmt numFmtId="165" formatCode="0.0000"/>
    <numFmt numFmtId="166" formatCode="0.000"/>
    <numFmt numFmtId="167" formatCode="0.0000000"/>
    <numFmt numFmtId="168" formatCode="0.000000"/>
    <numFmt numFmtId="169" formatCode="0.0"/>
    <numFmt numFmtId="170" formatCode="0.000E+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vertAlign val="subscript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quotePrefix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right"/>
    </xf>
    <xf numFmtId="165" fontId="0" fillId="3" borderId="3" xfId="0" applyNumberFormat="1" applyFill="1" applyBorder="1" applyAlignment="1">
      <alignment horizontal="center"/>
    </xf>
    <xf numFmtId="2" fontId="0" fillId="3" borderId="3" xfId="0" applyNumberFormat="1" applyFill="1" applyBorder="1" applyAlignment="1">
      <alignment horizontal="center"/>
    </xf>
    <xf numFmtId="167" fontId="0" fillId="0" borderId="0" xfId="0" applyNumberFormat="1" applyAlignment="1">
      <alignment horizontal="center"/>
    </xf>
    <xf numFmtId="166" fontId="0" fillId="0" borderId="0" xfId="0" applyNumberFormat="1"/>
    <xf numFmtId="2" fontId="0" fillId="0" borderId="0" xfId="0" applyNumberFormat="1"/>
    <xf numFmtId="9" fontId="0" fillId="0" borderId="0" xfId="0" applyNumberFormat="1"/>
    <xf numFmtId="168" fontId="0" fillId="0" borderId="0" xfId="0" applyNumberFormat="1"/>
    <xf numFmtId="0" fontId="0" fillId="0" borderId="6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70" fontId="0" fillId="0" borderId="0" xfId="0" applyNumberFormat="1"/>
    <xf numFmtId="0" fontId="0" fillId="4" borderId="0" xfId="0" applyFill="1" applyAlignment="1">
      <alignment horizontal="right"/>
    </xf>
    <xf numFmtId="166" fontId="0" fillId="4" borderId="0" xfId="0" applyNumberFormat="1" applyFill="1"/>
    <xf numFmtId="0" fontId="0" fillId="4" borderId="0" xfId="0" quotePrefix="1" applyFill="1" applyAlignment="1">
      <alignment horizontal="center"/>
    </xf>
    <xf numFmtId="166" fontId="0" fillId="4" borderId="0" xfId="0" applyNumberFormat="1" applyFill="1" applyAlignment="1">
      <alignment horizontal="left"/>
    </xf>
    <xf numFmtId="1" fontId="0" fillId="4" borderId="0" xfId="0" applyNumberFormat="1" applyFill="1"/>
    <xf numFmtId="1" fontId="0" fillId="4" borderId="0" xfId="0" applyNumberFormat="1" applyFill="1" applyAlignment="1">
      <alignment horizontal="left"/>
    </xf>
    <xf numFmtId="165" fontId="0" fillId="0" borderId="5" xfId="0" applyNumberFormat="1" applyBorder="1"/>
    <xf numFmtId="2" fontId="0" fillId="0" borderId="6" xfId="0" applyNumberFormat="1" applyBorder="1"/>
    <xf numFmtId="169" fontId="0" fillId="0" borderId="5" xfId="0" applyNumberFormat="1" applyBorder="1"/>
    <xf numFmtId="1" fontId="0" fillId="0" borderId="6" xfId="0" applyNumberFormat="1" applyBorder="1"/>
    <xf numFmtId="164" fontId="0" fillId="0" borderId="5" xfId="0" applyNumberFormat="1" applyBorder="1" applyAlignment="1">
      <alignment horizontal="center"/>
    </xf>
    <xf numFmtId="168" fontId="0" fillId="2" borderId="1" xfId="0" applyNumberFormat="1" applyFill="1" applyBorder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Calculations!$D$7</c:f>
              <c:strCache>
                <c:ptCount val="1"/>
                <c:pt idx="0">
                  <c:v>rexp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1587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Calculations!$C$8:$C$17</c:f>
              <c:numCache>
                <c:formatCode>General</c:formatCode>
                <c:ptCount val="10"/>
                <c:pt idx="0">
                  <c:v>25</c:v>
                </c:pt>
                <c:pt idx="1">
                  <c:v>50</c:v>
                </c:pt>
                <c:pt idx="2">
                  <c:v>100</c:v>
                </c:pt>
                <c:pt idx="3">
                  <c:v>250</c:v>
                </c:pt>
                <c:pt idx="4">
                  <c:v>500</c:v>
                </c:pt>
                <c:pt idx="5">
                  <c:v>1000</c:v>
                </c:pt>
                <c:pt idx="6">
                  <c:v>2500</c:v>
                </c:pt>
                <c:pt idx="7">
                  <c:v>5000</c:v>
                </c:pt>
                <c:pt idx="8">
                  <c:v>7500</c:v>
                </c:pt>
                <c:pt idx="9">
                  <c:v>10000</c:v>
                </c:pt>
              </c:numCache>
            </c:numRef>
          </c:xVal>
          <c:yVal>
            <c:numRef>
              <c:f>Calculations!$D$8:$D$17</c:f>
              <c:numCache>
                <c:formatCode>General</c:formatCode>
                <c:ptCount val="10"/>
                <c:pt idx="0">
                  <c:v>2.4299999999999999E-2</c:v>
                </c:pt>
                <c:pt idx="1">
                  <c:v>2.92E-2</c:v>
                </c:pt>
                <c:pt idx="2">
                  <c:v>5.4600000000000003E-2</c:v>
                </c:pt>
                <c:pt idx="3">
                  <c:v>0.13880000000000001</c:v>
                </c:pt>
                <c:pt idx="4">
                  <c:v>0.1726</c:v>
                </c:pt>
                <c:pt idx="5">
                  <c:v>0.2374</c:v>
                </c:pt>
                <c:pt idx="6">
                  <c:v>0.30230000000000001</c:v>
                </c:pt>
                <c:pt idx="7">
                  <c:v>0.33950000000000002</c:v>
                </c:pt>
                <c:pt idx="8">
                  <c:v>0.35149999999999998</c:v>
                </c:pt>
                <c:pt idx="9">
                  <c:v>0.36520000000000002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BA-4A95-9AF7-F5894ED1A5D2}"/>
            </c:ext>
          </c:extLst>
        </c:ser>
        <c:ser>
          <c:idx val="1"/>
          <c:order val="1"/>
          <c:spPr>
            <a:ln w="2540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Calculations!$C$8:$C$17</c:f>
              <c:numCache>
                <c:formatCode>General</c:formatCode>
                <c:ptCount val="10"/>
                <c:pt idx="0">
                  <c:v>25</c:v>
                </c:pt>
                <c:pt idx="1">
                  <c:v>50</c:v>
                </c:pt>
                <c:pt idx="2">
                  <c:v>100</c:v>
                </c:pt>
                <c:pt idx="3">
                  <c:v>250</c:v>
                </c:pt>
                <c:pt idx="4">
                  <c:v>500</c:v>
                </c:pt>
                <c:pt idx="5">
                  <c:v>1000</c:v>
                </c:pt>
                <c:pt idx="6">
                  <c:v>2500</c:v>
                </c:pt>
                <c:pt idx="7">
                  <c:v>5000</c:v>
                </c:pt>
                <c:pt idx="8">
                  <c:v>7500</c:v>
                </c:pt>
                <c:pt idx="9">
                  <c:v>10000</c:v>
                </c:pt>
              </c:numCache>
            </c:numRef>
          </c:xVal>
          <c:yVal>
            <c:numRef>
              <c:f>Calculations!$E$8:$E$17</c:f>
              <c:numCache>
                <c:formatCode>0.000</c:formatCode>
                <c:ptCount val="10"/>
                <c:pt idx="0">
                  <c:v>1.6524988339556394E-2</c:v>
                </c:pt>
                <c:pt idx="1">
                  <c:v>3.1661130328276214E-2</c:v>
                </c:pt>
                <c:pt idx="2">
                  <c:v>5.8412932633851694E-2</c:v>
                </c:pt>
                <c:pt idx="3">
                  <c:v>0.11847621231051687</c:v>
                </c:pt>
                <c:pt idx="4">
                  <c:v>0.18026078237117696</c:v>
                </c:pt>
                <c:pt idx="5">
                  <c:v>0.24384171144947861</c:v>
                </c:pt>
                <c:pt idx="6">
                  <c:v>0.30929849774750812</c:v>
                </c:pt>
                <c:pt idx="7">
                  <c:v>0.33969430581828597</c:v>
                </c:pt>
                <c:pt idx="8">
                  <c:v>0.35119880336071452</c:v>
                </c:pt>
                <c:pt idx="9">
                  <c:v>0.35724830459139906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9BA-4A95-9AF7-F5894ED1A5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2308528"/>
        <c:axId val="602313448"/>
      </c:scatterChart>
      <c:valAx>
        <c:axId val="602308528"/>
        <c:scaling>
          <c:orientation val="minMax"/>
          <c:max val="1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S (micromol)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313448"/>
        <c:crosses val="autoZero"/>
        <c:crossBetween val="midCat"/>
      </c:valAx>
      <c:valAx>
        <c:axId val="602313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r (micromol/s)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308528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Calculations!$H$7</c:f>
              <c:strCache>
                <c:ptCount val="1"/>
                <c:pt idx="0">
                  <c:v>rexp-rcalc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Calculations!$C$8:$C$17</c:f>
              <c:numCache>
                <c:formatCode>General</c:formatCode>
                <c:ptCount val="10"/>
                <c:pt idx="0">
                  <c:v>25</c:v>
                </c:pt>
                <c:pt idx="1">
                  <c:v>50</c:v>
                </c:pt>
                <c:pt idx="2">
                  <c:v>100</c:v>
                </c:pt>
                <c:pt idx="3">
                  <c:v>250</c:v>
                </c:pt>
                <c:pt idx="4">
                  <c:v>500</c:v>
                </c:pt>
                <c:pt idx="5">
                  <c:v>1000</c:v>
                </c:pt>
                <c:pt idx="6">
                  <c:v>2500</c:v>
                </c:pt>
                <c:pt idx="7">
                  <c:v>5000</c:v>
                </c:pt>
                <c:pt idx="8">
                  <c:v>7500</c:v>
                </c:pt>
                <c:pt idx="9">
                  <c:v>10000</c:v>
                </c:pt>
              </c:numCache>
            </c:numRef>
          </c:xVal>
          <c:yVal>
            <c:numRef>
              <c:f>Calculations!$H$8:$H$17</c:f>
              <c:numCache>
                <c:formatCode>0.0000</c:formatCode>
                <c:ptCount val="10"/>
                <c:pt idx="0">
                  <c:v>7.7750116604436044E-3</c:v>
                </c:pt>
                <c:pt idx="1">
                  <c:v>-2.4611303282762141E-3</c:v>
                </c:pt>
                <c:pt idx="2">
                  <c:v>-3.8129326338516914E-3</c:v>
                </c:pt>
                <c:pt idx="3">
                  <c:v>2.0323787689483133E-2</c:v>
                </c:pt>
                <c:pt idx="4">
                  <c:v>-7.6607823711769552E-3</c:v>
                </c:pt>
                <c:pt idx="5">
                  <c:v>-6.4417114494786099E-3</c:v>
                </c:pt>
                <c:pt idx="6">
                  <c:v>-6.9984977475081034E-3</c:v>
                </c:pt>
                <c:pt idx="7">
                  <c:v>-1.9430581828594473E-4</c:v>
                </c:pt>
                <c:pt idx="8">
                  <c:v>3.0119663928546148E-4</c:v>
                </c:pt>
                <c:pt idx="9">
                  <c:v>7.9516954086009672E-3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91-48D3-B381-E845EFB59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3357408"/>
        <c:axId val="413354784"/>
      </c:scatterChart>
      <c:valAx>
        <c:axId val="413357408"/>
        <c:scaling>
          <c:orientation val="minMax"/>
          <c:max val="1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S (micromol)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354784"/>
        <c:crosses val="autoZero"/>
        <c:crossBetween val="midCat"/>
      </c:valAx>
      <c:valAx>
        <c:axId val="413354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aseline="0"/>
                  <a:t>r</a:t>
                </a:r>
                <a:r>
                  <a:rPr lang="en-US" sz="1200" baseline="-25000"/>
                  <a:t>exp</a:t>
                </a:r>
                <a:r>
                  <a:rPr lang="en-US" sz="1200" baseline="0"/>
                  <a:t>-r</a:t>
                </a:r>
                <a:r>
                  <a:rPr lang="en-US" sz="1200" baseline="-25000"/>
                  <a:t>calc</a:t>
                </a:r>
                <a:r>
                  <a:rPr lang="en-US" sz="1200" baseline="0"/>
                  <a:t> (micromol/s)</a:t>
                </a:r>
              </a:p>
            </c:rich>
          </c:tx>
          <c:layout>
            <c:manualLayout>
              <c:xMode val="edge"/>
              <c:yMode val="edge"/>
              <c:x val="2.2772557024634526E-2"/>
              <c:y val="0.219900828756603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357408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Formulas!$D$7</c:f>
              <c:strCache>
                <c:ptCount val="1"/>
                <c:pt idx="0">
                  <c:v>rexp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1587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Formulas!$C$8:$C$17</c:f>
              <c:numCache>
                <c:formatCode>General</c:formatCode>
                <c:ptCount val="10"/>
                <c:pt idx="0">
                  <c:v>25</c:v>
                </c:pt>
                <c:pt idx="1">
                  <c:v>50</c:v>
                </c:pt>
                <c:pt idx="2">
                  <c:v>100</c:v>
                </c:pt>
                <c:pt idx="3">
                  <c:v>250</c:v>
                </c:pt>
                <c:pt idx="4">
                  <c:v>500</c:v>
                </c:pt>
                <c:pt idx="5">
                  <c:v>1000</c:v>
                </c:pt>
                <c:pt idx="6">
                  <c:v>2500</c:v>
                </c:pt>
                <c:pt idx="7">
                  <c:v>5000</c:v>
                </c:pt>
                <c:pt idx="8">
                  <c:v>7500</c:v>
                </c:pt>
                <c:pt idx="9">
                  <c:v>10000</c:v>
                </c:pt>
              </c:numCache>
            </c:numRef>
          </c:xVal>
          <c:yVal>
            <c:numRef>
              <c:f>Formulas!$D$8:$D$17</c:f>
              <c:numCache>
                <c:formatCode>General</c:formatCode>
                <c:ptCount val="10"/>
                <c:pt idx="0">
                  <c:v>2.4299999999999999E-2</c:v>
                </c:pt>
                <c:pt idx="1">
                  <c:v>2.92E-2</c:v>
                </c:pt>
                <c:pt idx="2">
                  <c:v>5.4600000000000003E-2</c:v>
                </c:pt>
                <c:pt idx="3">
                  <c:v>0.13880000000000001</c:v>
                </c:pt>
                <c:pt idx="4">
                  <c:v>0.1726</c:v>
                </c:pt>
                <c:pt idx="5">
                  <c:v>0.2374</c:v>
                </c:pt>
                <c:pt idx="6">
                  <c:v>0.30230000000000001</c:v>
                </c:pt>
                <c:pt idx="7">
                  <c:v>0.33950000000000002</c:v>
                </c:pt>
                <c:pt idx="8">
                  <c:v>0.35149999999999998</c:v>
                </c:pt>
                <c:pt idx="9">
                  <c:v>0.36520000000000002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24-40AA-8B63-F6F24E912386}"/>
            </c:ext>
          </c:extLst>
        </c:ser>
        <c:ser>
          <c:idx val="1"/>
          <c:order val="1"/>
          <c:spPr>
            <a:ln w="2540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Formulas!$C$8:$C$17</c:f>
              <c:numCache>
                <c:formatCode>General</c:formatCode>
                <c:ptCount val="10"/>
                <c:pt idx="0">
                  <c:v>25</c:v>
                </c:pt>
                <c:pt idx="1">
                  <c:v>50</c:v>
                </c:pt>
                <c:pt idx="2">
                  <c:v>100</c:v>
                </c:pt>
                <c:pt idx="3">
                  <c:v>250</c:v>
                </c:pt>
                <c:pt idx="4">
                  <c:v>500</c:v>
                </c:pt>
                <c:pt idx="5">
                  <c:v>1000</c:v>
                </c:pt>
                <c:pt idx="6">
                  <c:v>2500</c:v>
                </c:pt>
                <c:pt idx="7">
                  <c:v>5000</c:v>
                </c:pt>
                <c:pt idx="8">
                  <c:v>7500</c:v>
                </c:pt>
                <c:pt idx="9">
                  <c:v>10000</c:v>
                </c:pt>
              </c:numCache>
            </c:numRef>
          </c:xVal>
          <c:yVal>
            <c:numRef>
              <c:f>Formulas!$E$8:$E$17</c:f>
              <c:numCache>
                <c:formatCode>0.000</c:formatCode>
                <c:ptCount val="10"/>
                <c:pt idx="0">
                  <c:v>1.6556886191359806E-2</c:v>
                </c:pt>
                <c:pt idx="1">
                  <c:v>3.1718860564109205E-2</c:v>
                </c:pt>
                <c:pt idx="2">
                  <c:v>5.8508408370893696E-2</c:v>
                </c:pt>
                <c:pt idx="3">
                  <c:v>0.11861964866605959</c:v>
                </c:pt>
                <c:pt idx="4">
                  <c:v>0.18040049971255737</c:v>
                </c:pt>
                <c:pt idx="5">
                  <c:v>0.24392150219147088</c:v>
                </c:pt>
                <c:pt idx="6">
                  <c:v>0.30925722731761357</c:v>
                </c:pt>
                <c:pt idx="7">
                  <c:v>0.33957636382517303</c:v>
                </c:pt>
                <c:pt idx="8">
                  <c:v>0.35104846024053032</c:v>
                </c:pt>
                <c:pt idx="9">
                  <c:v>0.35708017899039579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24-40AA-8B63-F6F24E9123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2308528"/>
        <c:axId val="602313448"/>
      </c:scatterChart>
      <c:valAx>
        <c:axId val="602308528"/>
        <c:scaling>
          <c:orientation val="minMax"/>
          <c:max val="1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S (micromol)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313448"/>
        <c:crosses val="autoZero"/>
        <c:crossBetween val="midCat"/>
      </c:valAx>
      <c:valAx>
        <c:axId val="602313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r (micromol/s)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308528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Formulas!$H$7</c:f>
              <c:strCache>
                <c:ptCount val="1"/>
                <c:pt idx="0">
                  <c:v>rexp-rcalc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Formulas!$C$8:$C$17</c:f>
              <c:numCache>
                <c:formatCode>General</c:formatCode>
                <c:ptCount val="10"/>
                <c:pt idx="0">
                  <c:v>25</c:v>
                </c:pt>
                <c:pt idx="1">
                  <c:v>50</c:v>
                </c:pt>
                <c:pt idx="2">
                  <c:v>100</c:v>
                </c:pt>
                <c:pt idx="3">
                  <c:v>250</c:v>
                </c:pt>
                <c:pt idx="4">
                  <c:v>500</c:v>
                </c:pt>
                <c:pt idx="5">
                  <c:v>1000</c:v>
                </c:pt>
                <c:pt idx="6">
                  <c:v>2500</c:v>
                </c:pt>
                <c:pt idx="7">
                  <c:v>5000</c:v>
                </c:pt>
                <c:pt idx="8">
                  <c:v>7500</c:v>
                </c:pt>
                <c:pt idx="9">
                  <c:v>10000</c:v>
                </c:pt>
              </c:numCache>
            </c:numRef>
          </c:xVal>
          <c:yVal>
            <c:numRef>
              <c:f>Formulas!$H$8:$H$17</c:f>
              <c:numCache>
                <c:formatCode>0.0000</c:formatCode>
                <c:ptCount val="10"/>
                <c:pt idx="0">
                  <c:v>7.7431138086401924E-3</c:v>
                </c:pt>
                <c:pt idx="1">
                  <c:v>-2.518860564109205E-3</c:v>
                </c:pt>
                <c:pt idx="2">
                  <c:v>-3.9084083708936929E-3</c:v>
                </c:pt>
                <c:pt idx="3">
                  <c:v>2.0180351333940416E-2</c:v>
                </c:pt>
                <c:pt idx="4">
                  <c:v>-7.8004997125573627E-3</c:v>
                </c:pt>
                <c:pt idx="5">
                  <c:v>-6.5215021914708793E-3</c:v>
                </c:pt>
                <c:pt idx="6">
                  <c:v>-6.9572273176135568E-3</c:v>
                </c:pt>
                <c:pt idx="7">
                  <c:v>-7.6363825173009214E-5</c:v>
                </c:pt>
                <c:pt idx="8">
                  <c:v>4.5153975946965463E-4</c:v>
                </c:pt>
                <c:pt idx="9">
                  <c:v>8.1198210096042334E-3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E4-4083-8F3E-DCA9302D2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3357408"/>
        <c:axId val="413354784"/>
      </c:scatterChart>
      <c:valAx>
        <c:axId val="413357408"/>
        <c:scaling>
          <c:orientation val="minMax"/>
          <c:max val="1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S (micromol)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354784"/>
        <c:crosses val="autoZero"/>
        <c:crossBetween val="midCat"/>
      </c:valAx>
      <c:valAx>
        <c:axId val="413354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aseline="0"/>
                  <a:t>r</a:t>
                </a:r>
                <a:r>
                  <a:rPr lang="en-US" sz="1200" baseline="-25000"/>
                  <a:t>exp</a:t>
                </a:r>
                <a:r>
                  <a:rPr lang="en-US" sz="1200" baseline="0"/>
                  <a:t>-r</a:t>
                </a:r>
                <a:r>
                  <a:rPr lang="en-US" sz="1200" baseline="-25000"/>
                  <a:t>calc</a:t>
                </a:r>
                <a:r>
                  <a:rPr lang="en-US" sz="1200" baseline="0"/>
                  <a:t> (micromol/s)</a:t>
                </a:r>
              </a:p>
            </c:rich>
          </c:tx>
          <c:layout>
            <c:manualLayout>
              <c:xMode val="edge"/>
              <c:yMode val="edge"/>
              <c:x val="2.2772557024634526E-2"/>
              <c:y val="0.219900828756603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357408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138112</xdr:colOff>
      <xdr:row>2</xdr:row>
      <xdr:rowOff>119062</xdr:rowOff>
    </xdr:from>
    <xdr:to>
      <xdr:col>25</xdr:col>
      <xdr:colOff>361950</xdr:colOff>
      <xdr:row>17</xdr:row>
      <xdr:rowOff>190500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119062</xdr:colOff>
      <xdr:row>23</xdr:row>
      <xdr:rowOff>42861</xdr:rowOff>
    </xdr:from>
    <xdr:to>
      <xdr:col>19</xdr:col>
      <xdr:colOff>209550</xdr:colOff>
      <xdr:row>39</xdr:row>
      <xdr:rowOff>161924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138112</xdr:colOff>
      <xdr:row>2</xdr:row>
      <xdr:rowOff>119062</xdr:rowOff>
    </xdr:from>
    <xdr:to>
      <xdr:col>25</xdr:col>
      <xdr:colOff>361950</xdr:colOff>
      <xdr:row>17</xdr:row>
      <xdr:rowOff>190500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119062</xdr:colOff>
      <xdr:row>23</xdr:row>
      <xdr:rowOff>42861</xdr:rowOff>
    </xdr:from>
    <xdr:to>
      <xdr:col>19</xdr:col>
      <xdr:colOff>209550</xdr:colOff>
      <xdr:row>39</xdr:row>
      <xdr:rowOff>161924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6"/>
  <sheetViews>
    <sheetView tabSelected="1" topLeftCell="A25" zoomScale="120" zoomScaleNormal="120" workbookViewId="0">
      <selection activeCell="E36" sqref="E36"/>
    </sheetView>
  </sheetViews>
  <sheetFormatPr defaultRowHeight="15" x14ac:dyDescent="0.25"/>
  <cols>
    <col min="1" max="1" width="6.28515625" customWidth="1"/>
    <col min="4" max="4" width="8.85546875" customWidth="1"/>
    <col min="5" max="5" width="11" customWidth="1"/>
    <col min="6" max="6" width="10.28515625" customWidth="1"/>
    <col min="7" max="7" width="10" customWidth="1"/>
    <col min="8" max="8" width="12" bestFit="1" customWidth="1"/>
  </cols>
  <sheetData>
    <row r="1" spans="3:15" x14ac:dyDescent="0.25">
      <c r="I1" t="s">
        <v>67</v>
      </c>
    </row>
    <row r="2" spans="3:15" ht="18" x14ac:dyDescent="0.35">
      <c r="C2" s="10" t="s">
        <v>3</v>
      </c>
      <c r="D2" s="11">
        <v>0.37671540064658088</v>
      </c>
    </row>
    <row r="3" spans="3:15" ht="18" x14ac:dyDescent="0.35">
      <c r="C3" s="10" t="s">
        <v>4</v>
      </c>
      <c r="D3" s="12">
        <v>544.91780100810297</v>
      </c>
      <c r="I3" s="8" t="s">
        <v>66</v>
      </c>
      <c r="J3" s="8"/>
      <c r="K3" s="8" t="s">
        <v>53</v>
      </c>
      <c r="L3" s="8"/>
      <c r="M3" s="8"/>
    </row>
    <row r="4" spans="3:15" ht="18" x14ac:dyDescent="0.35">
      <c r="C4" t="s">
        <v>61</v>
      </c>
    </row>
    <row r="5" spans="3:15" x14ac:dyDescent="0.25">
      <c r="J5" s="8" t="s">
        <v>14</v>
      </c>
    </row>
    <row r="6" spans="3:15" x14ac:dyDescent="0.25">
      <c r="C6" s="8" t="s">
        <v>24</v>
      </c>
      <c r="J6" s="1" t="s">
        <v>15</v>
      </c>
      <c r="K6" s="7" t="s">
        <v>16</v>
      </c>
      <c r="L6" s="1"/>
    </row>
    <row r="7" spans="3:15" ht="19.5" thickBot="1" x14ac:dyDescent="0.4">
      <c r="C7" s="9" t="s">
        <v>0</v>
      </c>
      <c r="D7" s="9" t="s">
        <v>1</v>
      </c>
      <c r="E7" s="9" t="s">
        <v>2</v>
      </c>
      <c r="F7" s="9" t="s">
        <v>5</v>
      </c>
      <c r="G7" s="9" t="s">
        <v>10</v>
      </c>
      <c r="H7" s="9" t="s">
        <v>28</v>
      </c>
      <c r="I7" s="1"/>
      <c r="J7" s="1" t="s">
        <v>32</v>
      </c>
      <c r="K7" s="7" t="s">
        <v>23</v>
      </c>
      <c r="O7" s="1"/>
    </row>
    <row r="8" spans="3:15" x14ac:dyDescent="0.25">
      <c r="C8" s="1">
        <v>25</v>
      </c>
      <c r="D8" s="1">
        <v>2.4299999999999999E-2</v>
      </c>
      <c r="E8" s="5">
        <f t="shared" ref="E8:E17" si="0">Vmax*C8/(C8+Km)</f>
        <v>1.6524988339556394E-2</v>
      </c>
      <c r="F8" s="13">
        <f>(D8-E8)^2</f>
        <v>6.0450806320034015E-5</v>
      </c>
      <c r="G8" s="4">
        <f t="shared" ref="G8:G17" si="1">(D8-rmean)^2</f>
        <v>3.1414017600000003E-2</v>
      </c>
      <c r="H8" s="4">
        <f>D8-E8</f>
        <v>7.7750116604436044E-3</v>
      </c>
      <c r="I8" s="1"/>
      <c r="J8" s="1" t="s">
        <v>17</v>
      </c>
      <c r="K8" s="7" t="s">
        <v>25</v>
      </c>
    </row>
    <row r="9" spans="3:15" x14ac:dyDescent="0.25">
      <c r="C9" s="1">
        <v>50</v>
      </c>
      <c r="D9" s="1">
        <v>2.92E-2</v>
      </c>
      <c r="E9" s="5">
        <f t="shared" si="0"/>
        <v>3.1661130328276214E-2</v>
      </c>
      <c r="F9" s="13">
        <f t="shared" ref="F9:F17" si="2">(D9-E9)^2</f>
        <v>6.0571624927609855E-6</v>
      </c>
      <c r="G9" s="4">
        <f t="shared" si="1"/>
        <v>2.9701075599999998E-2</v>
      </c>
      <c r="H9" s="4">
        <f t="shared" ref="H9:H17" si="3">D9-E9</f>
        <v>-2.4611303282762141E-3</v>
      </c>
      <c r="I9" s="1"/>
      <c r="J9" s="1" t="s">
        <v>19</v>
      </c>
      <c r="K9" s="7" t="s">
        <v>20</v>
      </c>
      <c r="L9" s="1"/>
    </row>
    <row r="10" spans="3:15" ht="17.25" x14ac:dyDescent="0.25">
      <c r="C10" s="1">
        <v>100</v>
      </c>
      <c r="D10" s="1">
        <v>5.4600000000000003E-2</v>
      </c>
      <c r="E10" s="5">
        <f t="shared" si="0"/>
        <v>5.8412932633851694E-2</v>
      </c>
      <c r="F10" s="13">
        <f t="shared" si="2"/>
        <v>1.4538455270291197E-5</v>
      </c>
      <c r="G10" s="4">
        <f t="shared" si="1"/>
        <v>2.1591363599999996E-2</v>
      </c>
      <c r="H10" s="4">
        <f t="shared" si="3"/>
        <v>-3.8129326338516914E-3</v>
      </c>
      <c r="I10" s="1"/>
      <c r="J10" s="1" t="s">
        <v>33</v>
      </c>
      <c r="K10" s="7" t="s">
        <v>26</v>
      </c>
      <c r="L10" s="1"/>
    </row>
    <row r="11" spans="3:15" ht="18" x14ac:dyDescent="0.35">
      <c r="C11" s="1">
        <v>250</v>
      </c>
      <c r="D11" s="1">
        <v>0.13880000000000001</v>
      </c>
      <c r="E11" s="5">
        <f t="shared" si="0"/>
        <v>0.11847621231051687</v>
      </c>
      <c r="F11" s="13">
        <f t="shared" si="2"/>
        <v>4.1305634604718616E-4</v>
      </c>
      <c r="G11" s="4">
        <f t="shared" si="1"/>
        <v>3.9363075999999985E-3</v>
      </c>
      <c r="H11" s="4">
        <f t="shared" si="3"/>
        <v>2.0323787689483133E-2</v>
      </c>
      <c r="I11" s="1"/>
      <c r="J11" s="1" t="s">
        <v>28</v>
      </c>
      <c r="K11" s="7" t="s">
        <v>27</v>
      </c>
      <c r="L11" s="1"/>
    </row>
    <row r="12" spans="3:15" ht="18" x14ac:dyDescent="0.35">
      <c r="C12" s="1">
        <v>500</v>
      </c>
      <c r="D12" s="1">
        <v>0.1726</v>
      </c>
      <c r="E12" s="5">
        <f t="shared" si="0"/>
        <v>0.18026078237117696</v>
      </c>
      <c r="F12" s="13">
        <f t="shared" si="2"/>
        <v>5.8687586538535612E-5</v>
      </c>
      <c r="G12" s="4">
        <f t="shared" si="1"/>
        <v>8.3752359999999962E-4</v>
      </c>
      <c r="H12" s="4">
        <f t="shared" si="3"/>
        <v>-7.6607823711769552E-3</v>
      </c>
      <c r="I12" s="1"/>
      <c r="J12" s="1" t="s">
        <v>34</v>
      </c>
      <c r="K12" s="7" t="s">
        <v>40</v>
      </c>
      <c r="L12" s="1"/>
      <c r="O12" s="1"/>
    </row>
    <row r="13" spans="3:15" x14ac:dyDescent="0.25">
      <c r="C13" s="1">
        <v>1000</v>
      </c>
      <c r="D13" s="1">
        <v>0.2374</v>
      </c>
      <c r="E13" s="5">
        <f t="shared" si="0"/>
        <v>0.24384171144947861</v>
      </c>
      <c r="F13" s="13">
        <f t="shared" si="2"/>
        <v>4.1495646398343815E-5</v>
      </c>
      <c r="G13" s="4">
        <f t="shared" si="1"/>
        <v>1.2859396000000003E-3</v>
      </c>
      <c r="H13" s="4">
        <f t="shared" si="3"/>
        <v>-6.4417114494786099E-3</v>
      </c>
      <c r="I13" s="1"/>
      <c r="J13" s="1" t="s">
        <v>22</v>
      </c>
      <c r="K13" s="7" t="s">
        <v>65</v>
      </c>
    </row>
    <row r="14" spans="3:15" ht="18.75" x14ac:dyDescent="0.35">
      <c r="C14" s="1">
        <v>2500</v>
      </c>
      <c r="D14" s="1">
        <v>0.30230000000000001</v>
      </c>
      <c r="E14" s="5">
        <f t="shared" si="0"/>
        <v>0.30929849774750812</v>
      </c>
      <c r="F14" s="13">
        <f t="shared" si="2"/>
        <v>4.8978970721875994E-5</v>
      </c>
      <c r="G14" s="4">
        <f t="shared" si="1"/>
        <v>1.0152577600000004E-2</v>
      </c>
      <c r="H14" s="4">
        <f t="shared" si="3"/>
        <v>-6.9984977475081034E-3</v>
      </c>
      <c r="I14" s="1"/>
      <c r="J14" s="1" t="s">
        <v>46</v>
      </c>
      <c r="K14" s="6" t="s">
        <v>56</v>
      </c>
    </row>
    <row r="15" spans="3:15" ht="18" x14ac:dyDescent="0.35">
      <c r="C15" s="1">
        <v>5000</v>
      </c>
      <c r="D15" s="1">
        <v>0.33950000000000002</v>
      </c>
      <c r="E15" s="5">
        <f t="shared" si="0"/>
        <v>0.33969430581828597</v>
      </c>
      <c r="F15" s="13">
        <f t="shared" si="2"/>
        <v>3.7754751019770576E-8</v>
      </c>
      <c r="G15" s="4">
        <f t="shared" si="1"/>
        <v>1.9032961600000009E-2</v>
      </c>
      <c r="H15" s="4">
        <f t="shared" si="3"/>
        <v>-1.9430581828594473E-4</v>
      </c>
      <c r="I15" s="1"/>
      <c r="J15" s="1" t="s">
        <v>18</v>
      </c>
      <c r="K15" s="7" t="s">
        <v>39</v>
      </c>
      <c r="L15" s="1"/>
      <c r="O15" s="1"/>
    </row>
    <row r="16" spans="3:15" ht="18" x14ac:dyDescent="0.35">
      <c r="C16" s="1">
        <v>7500</v>
      </c>
      <c r="D16" s="1">
        <v>0.35149999999999998</v>
      </c>
      <c r="E16" s="5">
        <f t="shared" si="0"/>
        <v>0.35119880336071452</v>
      </c>
      <c r="F16" s="13">
        <f t="shared" si="2"/>
        <v>9.0719415516856397E-8</v>
      </c>
      <c r="G16" s="4">
        <f t="shared" si="1"/>
        <v>2.2488001599999995E-2</v>
      </c>
      <c r="H16" s="4">
        <f t="shared" si="3"/>
        <v>3.0119663928546148E-4</v>
      </c>
      <c r="I16" s="1"/>
      <c r="J16" s="1" t="s">
        <v>35</v>
      </c>
      <c r="K16" s="7" t="s">
        <v>38</v>
      </c>
      <c r="L16" s="1"/>
      <c r="O16" s="1"/>
    </row>
    <row r="17" spans="2:15" ht="18.75" thickBot="1" x14ac:dyDescent="0.4">
      <c r="C17" s="1">
        <v>10000</v>
      </c>
      <c r="D17" s="1">
        <v>0.36520000000000002</v>
      </c>
      <c r="E17" s="5">
        <f t="shared" si="0"/>
        <v>0.35724830459139906</v>
      </c>
      <c r="F17" s="13">
        <f t="shared" si="2"/>
        <v>6.3229459871165698E-5</v>
      </c>
      <c r="G17" s="4">
        <f t="shared" si="1"/>
        <v>2.6784595600000009E-2</v>
      </c>
      <c r="H17" s="4">
        <f t="shared" si="3"/>
        <v>7.9516954086009672E-3</v>
      </c>
      <c r="I17" s="1"/>
      <c r="J17" s="1" t="s">
        <v>49</v>
      </c>
      <c r="K17" s="7" t="s">
        <v>55</v>
      </c>
      <c r="L17" s="1"/>
      <c r="O17" s="1"/>
    </row>
    <row r="18" spans="2:15" ht="18.75" thickBot="1" x14ac:dyDescent="0.4">
      <c r="C18" s="2" t="s">
        <v>6</v>
      </c>
      <c r="D18" s="4">
        <f>AVERAGE(D8:D17)</f>
        <v>0.20154</v>
      </c>
      <c r="E18" s="2" t="s">
        <v>7</v>
      </c>
      <c r="F18" s="32">
        <f>SUM(F8:F17)</f>
        <v>7.0662290782673009E-4</v>
      </c>
      <c r="G18" s="4">
        <f>SUM(G8:G17)</f>
        <v>0.16722436400000001</v>
      </c>
      <c r="H18" s="6" t="s">
        <v>12</v>
      </c>
      <c r="I18" s="1"/>
      <c r="J18" s="1" t="s">
        <v>36</v>
      </c>
      <c r="K18" s="7" t="s">
        <v>37</v>
      </c>
      <c r="L18" s="1"/>
      <c r="O18" s="1"/>
    </row>
    <row r="19" spans="2:15" ht="18" x14ac:dyDescent="0.35">
      <c r="C19" s="2" t="s">
        <v>8</v>
      </c>
      <c r="D19" s="1">
        <f>+COUNT(D8:D17)</f>
        <v>10</v>
      </c>
      <c r="E19" s="1"/>
      <c r="F19" s="1"/>
      <c r="G19" s="1"/>
      <c r="H19" s="1"/>
      <c r="I19" s="1"/>
      <c r="J19" s="1" t="s">
        <v>42</v>
      </c>
      <c r="K19" s="7" t="s">
        <v>62</v>
      </c>
      <c r="N19" s="1"/>
      <c r="O19" s="1"/>
    </row>
    <row r="20" spans="2:15" ht="18.75" x14ac:dyDescent="0.35">
      <c r="C20" s="2" t="s">
        <v>21</v>
      </c>
      <c r="D20" s="1">
        <v>2</v>
      </c>
      <c r="E20" s="1"/>
      <c r="F20" s="2" t="s">
        <v>11</v>
      </c>
      <c r="G20" s="4">
        <f>1-SS/SSmean</f>
        <v>0.99577440218085245</v>
      </c>
      <c r="H20" s="1" t="s">
        <v>41</v>
      </c>
      <c r="J20" s="1" t="s">
        <v>45</v>
      </c>
      <c r="K20" s="7" t="s">
        <v>54</v>
      </c>
      <c r="O20" s="1"/>
    </row>
    <row r="21" spans="2:15" x14ac:dyDescent="0.25">
      <c r="C21" s="2" t="s">
        <v>9</v>
      </c>
      <c r="D21" s="1">
        <f>N-P</f>
        <v>8</v>
      </c>
      <c r="E21" s="1"/>
      <c r="F21" s="2" t="s">
        <v>13</v>
      </c>
      <c r="G21" s="1">
        <f>SQRT(SS/df)</f>
        <v>9.3982904550956106E-3</v>
      </c>
      <c r="H21" s="1"/>
      <c r="I21" s="1"/>
      <c r="O21" s="1"/>
    </row>
    <row r="22" spans="2:15" x14ac:dyDescent="0.25">
      <c r="C22" s="1"/>
      <c r="D22" s="1"/>
      <c r="E22" s="1"/>
      <c r="F22" s="2"/>
      <c r="G22" s="5"/>
      <c r="H22" s="1"/>
      <c r="I22" s="1"/>
    </row>
    <row r="23" spans="2:15" x14ac:dyDescent="0.25">
      <c r="B23" t="s">
        <v>29</v>
      </c>
      <c r="E23" s="1"/>
      <c r="F23" s="2"/>
      <c r="G23" s="3"/>
      <c r="H23" s="6"/>
      <c r="I23" s="1"/>
      <c r="J23" s="1"/>
      <c r="K23" s="7"/>
      <c r="N23" s="1"/>
      <c r="O23" s="1"/>
    </row>
    <row r="24" spans="2:15" x14ac:dyDescent="0.25">
      <c r="C24" t="s">
        <v>30</v>
      </c>
    </row>
    <row r="25" spans="2:15" x14ac:dyDescent="0.25">
      <c r="C25" t="s">
        <v>31</v>
      </c>
    </row>
    <row r="26" spans="2:15" x14ac:dyDescent="0.25">
      <c r="F26" s="7"/>
    </row>
    <row r="27" spans="2:15" x14ac:dyDescent="0.25">
      <c r="F27" s="7"/>
    </row>
    <row r="28" spans="2:15" x14ac:dyDescent="0.25">
      <c r="F28" s="7"/>
    </row>
    <row r="29" spans="2:15" ht="18" x14ac:dyDescent="0.35">
      <c r="C29" s="1" t="s">
        <v>0</v>
      </c>
      <c r="D29" s="34" t="s">
        <v>42</v>
      </c>
      <c r="E29" s="34"/>
      <c r="F29" s="7"/>
      <c r="G29" s="34" t="s">
        <v>64</v>
      </c>
      <c r="H29" s="34"/>
    </row>
    <row r="30" spans="2:15" x14ac:dyDescent="0.25">
      <c r="C30" s="1">
        <v>25</v>
      </c>
      <c r="D30" s="31">
        <f t="shared" ref="D30:D39" si="4">C30/(C30+Km)</f>
        <v>4.3865974980564881E-2</v>
      </c>
      <c r="E30" s="18">
        <f t="shared" ref="E30:E39" si="5">-Vmax*C30/(C30+Km)^2</f>
        <v>-2.8995389002284285E-5</v>
      </c>
      <c r="F30" s="7"/>
      <c r="G30" s="27">
        <f t="array" ref="G30:H31">MINVERSE(MMULT(TRANSPOSE(X),X))</f>
        <v>0.49691485637234967</v>
      </c>
      <c r="H30" s="28">
        <v>2172.0576741224454</v>
      </c>
    </row>
    <row r="31" spans="2:15" x14ac:dyDescent="0.25">
      <c r="C31" s="1">
        <v>50</v>
      </c>
      <c r="D31" s="31">
        <f t="shared" si="4"/>
        <v>8.4045224256651521E-2</v>
      </c>
      <c r="E31" s="18">
        <f t="shared" si="5"/>
        <v>-5.3219335973180917E-5</v>
      </c>
      <c r="G31" s="29">
        <v>2172.0576741224454</v>
      </c>
      <c r="H31" s="30">
        <v>18938261.459356435</v>
      </c>
    </row>
    <row r="32" spans="2:15" x14ac:dyDescent="0.25">
      <c r="C32" s="1">
        <v>100</v>
      </c>
      <c r="D32" s="31">
        <f t="shared" si="4"/>
        <v>0.15505852039389367</v>
      </c>
      <c r="E32" s="18">
        <f t="shared" si="5"/>
        <v>-9.05742290607323E-5</v>
      </c>
    </row>
    <row r="33" spans="3:10" ht="18.75" x14ac:dyDescent="0.35">
      <c r="C33" s="1">
        <v>250</v>
      </c>
      <c r="D33" s="31">
        <f t="shared" si="4"/>
        <v>0.31449792630502638</v>
      </c>
      <c r="E33" s="18">
        <f t="shared" si="5"/>
        <v>-1.490420923525264E-4</v>
      </c>
      <c r="G33" s="2" t="s">
        <v>46</v>
      </c>
      <c r="H33" s="20">
        <f>SE^2</f>
        <v>8.8327863478341261E-5</v>
      </c>
    </row>
    <row r="34" spans="3:10" ht="18" x14ac:dyDescent="0.35">
      <c r="C34" s="1">
        <v>500</v>
      </c>
      <c r="D34" s="31">
        <f t="shared" si="4"/>
        <v>0.47850653852161018</v>
      </c>
      <c r="E34" s="18">
        <f t="shared" si="5"/>
        <v>-1.7251192600725832E-4</v>
      </c>
      <c r="G34" s="2" t="s">
        <v>47</v>
      </c>
      <c r="H34" s="17">
        <f>SQRT(G30*SE2_)</f>
        <v>6.6250605728564067E-3</v>
      </c>
    </row>
    <row r="35" spans="3:10" ht="18" x14ac:dyDescent="0.35">
      <c r="C35" s="1">
        <v>1000</v>
      </c>
      <c r="D35" s="31">
        <f t="shared" si="4"/>
        <v>0.64728362851892274</v>
      </c>
      <c r="E35" s="18">
        <f t="shared" si="5"/>
        <v>-1.5783474777128267E-4</v>
      </c>
      <c r="G35" s="2" t="s">
        <v>48</v>
      </c>
      <c r="H35" s="15">
        <f>SQRT(H31*SE2_)</f>
        <v>40.899586461224359</v>
      </c>
    </row>
    <row r="36" spans="3:10" x14ac:dyDescent="0.25">
      <c r="C36" s="1">
        <v>2500</v>
      </c>
      <c r="D36" s="31">
        <f t="shared" si="4"/>
        <v>0.82104022616712569</v>
      </c>
      <c r="E36" s="19">
        <f t="shared" si="5"/>
        <v>-1.0157860341750651E-4</v>
      </c>
      <c r="G36" s="2" t="s">
        <v>43</v>
      </c>
      <c r="H36" s="16">
        <v>0.05</v>
      </c>
    </row>
    <row r="37" spans="3:10" ht="18" x14ac:dyDescent="0.35">
      <c r="C37" s="1">
        <v>5000</v>
      </c>
      <c r="D37" s="31">
        <f t="shared" si="4"/>
        <v>0.9017266223659739</v>
      </c>
      <c r="E37" s="18">
        <f t="shared" si="5"/>
        <v>-6.1262279804495448E-5</v>
      </c>
      <c r="G37" s="2" t="s">
        <v>49</v>
      </c>
      <c r="H37" s="14">
        <f>TINV(alpha,df)</f>
        <v>2.3060041352041671</v>
      </c>
    </row>
    <row r="38" spans="3:10" x14ac:dyDescent="0.25">
      <c r="C38" s="1">
        <v>7500</v>
      </c>
      <c r="D38" s="31">
        <f t="shared" si="4"/>
        <v>0.93226558499580692</v>
      </c>
      <c r="E38" s="18">
        <f t="shared" si="5"/>
        <v>-4.365474104865385E-5</v>
      </c>
    </row>
    <row r="39" spans="3:10" x14ac:dyDescent="0.25">
      <c r="C39" s="1">
        <v>10000</v>
      </c>
      <c r="D39" s="31">
        <f t="shared" si="4"/>
        <v>0.94832413004148708</v>
      </c>
      <c r="E39" s="18">
        <f t="shared" si="5"/>
        <v>-3.3878718766043466E-5</v>
      </c>
      <c r="G39" s="2" t="s">
        <v>50</v>
      </c>
      <c r="H39" s="35" t="s">
        <v>51</v>
      </c>
      <c r="I39" s="35"/>
      <c r="J39" s="35"/>
    </row>
    <row r="40" spans="3:10" ht="18" x14ac:dyDescent="0.35">
      <c r="D40" t="s">
        <v>52</v>
      </c>
      <c r="E40" t="s">
        <v>63</v>
      </c>
      <c r="G40" s="21" t="s">
        <v>36</v>
      </c>
      <c r="H40" s="22">
        <f>Vmax</f>
        <v>0.37671540064658088</v>
      </c>
      <c r="I40" s="23" t="s">
        <v>44</v>
      </c>
      <c r="J40" s="24">
        <f>tval*Svmax</f>
        <v>1.5277417076984962E-2</v>
      </c>
    </row>
    <row r="41" spans="3:10" ht="18" x14ac:dyDescent="0.35">
      <c r="G41" s="21" t="s">
        <v>32</v>
      </c>
      <c r="H41" s="25">
        <f>Km</f>
        <v>544.91780100810297</v>
      </c>
      <c r="I41" s="23" t="s">
        <v>44</v>
      </c>
      <c r="J41" s="26">
        <f>tval*SKm</f>
        <v>94.314615507723744</v>
      </c>
    </row>
    <row r="43" spans="3:10" ht="18" x14ac:dyDescent="0.35">
      <c r="G43" t="s">
        <v>57</v>
      </c>
    </row>
    <row r="44" spans="3:10" ht="18" x14ac:dyDescent="0.35">
      <c r="G44" t="s">
        <v>58</v>
      </c>
    </row>
    <row r="45" spans="3:10" ht="18.75" x14ac:dyDescent="0.35">
      <c r="G45" t="s">
        <v>59</v>
      </c>
    </row>
    <row r="46" spans="3:10" ht="18.75" x14ac:dyDescent="0.35">
      <c r="G46" t="s">
        <v>60</v>
      </c>
    </row>
  </sheetData>
  <mergeCells count="3">
    <mergeCell ref="D29:E29"/>
    <mergeCell ref="G29:H29"/>
    <mergeCell ref="H39:J39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O46"/>
  <sheetViews>
    <sheetView showFormulas="1" topLeftCell="A11" workbookViewId="0">
      <selection activeCell="C4" sqref="C4"/>
    </sheetView>
  </sheetViews>
  <sheetFormatPr defaultRowHeight="15" x14ac:dyDescent="0.25"/>
  <cols>
    <col min="1" max="1" width="6.28515625" customWidth="1"/>
    <col min="3" max="3" width="6.85546875" customWidth="1"/>
    <col min="4" max="4" width="8.85546875" customWidth="1"/>
    <col min="5" max="5" width="12.5703125" customWidth="1"/>
    <col min="6" max="6" width="8.140625" customWidth="1"/>
    <col min="7" max="7" width="17.85546875" customWidth="1"/>
    <col min="8" max="8" width="17.5703125" customWidth="1"/>
  </cols>
  <sheetData>
    <row r="2" spans="3:15" ht="18" x14ac:dyDescent="0.35">
      <c r="C2" s="10" t="s">
        <v>3</v>
      </c>
      <c r="D2" s="11">
        <v>0.37648656888055587</v>
      </c>
    </row>
    <row r="3" spans="3:15" ht="18" x14ac:dyDescent="0.35">
      <c r="C3" s="10" t="s">
        <v>4</v>
      </c>
      <c r="D3" s="12">
        <v>543.47429602588102</v>
      </c>
      <c r="I3" s="8" t="s">
        <v>66</v>
      </c>
      <c r="J3" s="8"/>
      <c r="K3" s="8" t="s">
        <v>53</v>
      </c>
      <c r="L3" s="8"/>
      <c r="M3" s="8"/>
    </row>
    <row r="5" spans="3:15" x14ac:dyDescent="0.25">
      <c r="J5" s="8" t="s">
        <v>14</v>
      </c>
    </row>
    <row r="6" spans="3:15" x14ac:dyDescent="0.25">
      <c r="C6" s="8"/>
      <c r="J6" s="1" t="s">
        <v>15</v>
      </c>
      <c r="K6" s="7" t="s">
        <v>16</v>
      </c>
      <c r="L6" s="1"/>
    </row>
    <row r="7" spans="3:15" ht="19.5" thickBot="1" x14ac:dyDescent="0.4">
      <c r="C7" s="9" t="s">
        <v>0</v>
      </c>
      <c r="D7" s="9" t="s">
        <v>1</v>
      </c>
      <c r="E7" s="9" t="s">
        <v>2</v>
      </c>
      <c r="F7" s="9" t="s">
        <v>5</v>
      </c>
      <c r="G7" s="9" t="s">
        <v>10</v>
      </c>
      <c r="H7" s="9" t="s">
        <v>28</v>
      </c>
      <c r="I7" s="1"/>
      <c r="J7" s="1" t="s">
        <v>32</v>
      </c>
      <c r="K7" s="7" t="s">
        <v>23</v>
      </c>
      <c r="O7" s="1"/>
    </row>
    <row r="8" spans="3:15" x14ac:dyDescent="0.25">
      <c r="C8" s="33">
        <v>25</v>
      </c>
      <c r="D8" s="33">
        <v>2.4299999999999999E-2</v>
      </c>
      <c r="E8" s="5">
        <f t="shared" ref="E8:E17" si="0">Vmax*C8/(C8+Km)</f>
        <v>1.6556886191359806E-2</v>
      </c>
      <c r="F8" s="13">
        <f>(D8-E8)^2</f>
        <v>5.9955811453554427E-5</v>
      </c>
      <c r="G8" s="4">
        <f t="shared" ref="G8:G17" si="1">(D8-rmean)^2</f>
        <v>3.1414017600000003E-2</v>
      </c>
      <c r="H8" s="4">
        <f>D8-E8</f>
        <v>7.7431138086401924E-3</v>
      </c>
      <c r="I8" s="1"/>
      <c r="J8" s="1" t="s">
        <v>17</v>
      </c>
      <c r="K8" s="7" t="s">
        <v>25</v>
      </c>
    </row>
    <row r="9" spans="3:15" x14ac:dyDescent="0.25">
      <c r="C9" s="33">
        <v>50</v>
      </c>
      <c r="D9" s="33">
        <v>2.92E-2</v>
      </c>
      <c r="E9" s="5">
        <f t="shared" si="0"/>
        <v>3.1718860564109205E-2</v>
      </c>
      <c r="F9" s="13">
        <f t="shared" ref="F9:F17" si="2">(D9-E9)^2</f>
        <v>6.3446585414245429E-6</v>
      </c>
      <c r="G9" s="4">
        <f t="shared" si="1"/>
        <v>2.9701075599999998E-2</v>
      </c>
      <c r="H9" s="4">
        <f t="shared" ref="H9:H17" si="3">D9-E9</f>
        <v>-2.518860564109205E-3</v>
      </c>
      <c r="I9" s="1"/>
      <c r="J9" s="1" t="s">
        <v>19</v>
      </c>
      <c r="K9" s="7" t="s">
        <v>20</v>
      </c>
      <c r="L9" s="1"/>
    </row>
    <row r="10" spans="3:15" ht="17.25" x14ac:dyDescent="0.25">
      <c r="C10" s="33">
        <v>100</v>
      </c>
      <c r="D10" s="33">
        <v>5.4600000000000003E-2</v>
      </c>
      <c r="E10" s="5">
        <f t="shared" si="0"/>
        <v>5.8508408370893696E-2</v>
      </c>
      <c r="F10" s="13">
        <f t="shared" si="2"/>
        <v>1.5275655993671891E-5</v>
      </c>
      <c r="G10" s="4">
        <f t="shared" si="1"/>
        <v>2.1591363599999996E-2</v>
      </c>
      <c r="H10" s="4">
        <f t="shared" si="3"/>
        <v>-3.9084083708936929E-3</v>
      </c>
      <c r="I10" s="1"/>
      <c r="J10" s="1" t="s">
        <v>33</v>
      </c>
      <c r="K10" s="7" t="s">
        <v>26</v>
      </c>
      <c r="L10" s="1"/>
    </row>
    <row r="11" spans="3:15" ht="18" x14ac:dyDescent="0.35">
      <c r="C11" s="33">
        <v>250</v>
      </c>
      <c r="D11" s="33">
        <v>0.13880000000000001</v>
      </c>
      <c r="E11" s="5">
        <f t="shared" si="0"/>
        <v>0.11861964866605959</v>
      </c>
      <c r="F11" s="13">
        <f t="shared" si="2"/>
        <v>4.0724657996127074E-4</v>
      </c>
      <c r="G11" s="4">
        <f t="shared" si="1"/>
        <v>3.9363075999999985E-3</v>
      </c>
      <c r="H11" s="4">
        <f t="shared" si="3"/>
        <v>2.0180351333940416E-2</v>
      </c>
      <c r="I11" s="1"/>
      <c r="J11" s="1" t="s">
        <v>28</v>
      </c>
      <c r="K11" s="7" t="s">
        <v>27</v>
      </c>
      <c r="L11" s="1"/>
    </row>
    <row r="12" spans="3:15" ht="18" x14ac:dyDescent="0.35">
      <c r="C12" s="33">
        <v>500</v>
      </c>
      <c r="D12" s="33">
        <v>0.1726</v>
      </c>
      <c r="E12" s="5">
        <f t="shared" si="0"/>
        <v>0.18040049971255737</v>
      </c>
      <c r="F12" s="13">
        <f t="shared" si="2"/>
        <v>6.0847795765607497E-5</v>
      </c>
      <c r="G12" s="4">
        <f t="shared" si="1"/>
        <v>8.3752359999999962E-4</v>
      </c>
      <c r="H12" s="4">
        <f t="shared" si="3"/>
        <v>-7.8004997125573627E-3</v>
      </c>
      <c r="I12" s="1"/>
      <c r="J12" s="1" t="s">
        <v>34</v>
      </c>
      <c r="K12" s="7" t="s">
        <v>40</v>
      </c>
      <c r="L12" s="1"/>
      <c r="O12" s="1"/>
    </row>
    <row r="13" spans="3:15" x14ac:dyDescent="0.25">
      <c r="C13" s="33">
        <v>1000</v>
      </c>
      <c r="D13" s="33">
        <v>0.2374</v>
      </c>
      <c r="E13" s="5">
        <f t="shared" si="0"/>
        <v>0.24392150219147088</v>
      </c>
      <c r="F13" s="13">
        <f t="shared" si="2"/>
        <v>4.2529990833359478E-5</v>
      </c>
      <c r="G13" s="4">
        <f t="shared" si="1"/>
        <v>1.2859396000000003E-3</v>
      </c>
      <c r="H13" s="4">
        <f t="shared" si="3"/>
        <v>-6.5215021914708793E-3</v>
      </c>
      <c r="I13" s="1"/>
      <c r="J13" s="1" t="s">
        <v>22</v>
      </c>
      <c r="K13" s="7" t="s">
        <v>65</v>
      </c>
    </row>
    <row r="14" spans="3:15" ht="18.75" x14ac:dyDescent="0.35">
      <c r="C14" s="33">
        <v>2500</v>
      </c>
      <c r="D14" s="33">
        <v>0.30230000000000001</v>
      </c>
      <c r="E14" s="5">
        <f t="shared" si="0"/>
        <v>0.30925722731761357</v>
      </c>
      <c r="F14" s="13">
        <f t="shared" si="2"/>
        <v>4.8403011948948325E-5</v>
      </c>
      <c r="G14" s="4">
        <f t="shared" si="1"/>
        <v>1.0152577600000004E-2</v>
      </c>
      <c r="H14" s="4">
        <f t="shared" si="3"/>
        <v>-6.9572273176135568E-3</v>
      </c>
      <c r="I14" s="1"/>
      <c r="J14" s="1" t="s">
        <v>46</v>
      </c>
      <c r="K14" s="6" t="s">
        <v>56</v>
      </c>
    </row>
    <row r="15" spans="3:15" ht="18" x14ac:dyDescent="0.35">
      <c r="C15" s="33">
        <v>5000</v>
      </c>
      <c r="D15" s="33">
        <v>0.33950000000000002</v>
      </c>
      <c r="E15" s="5">
        <f t="shared" si="0"/>
        <v>0.33957636382517303</v>
      </c>
      <c r="F15" s="13">
        <f t="shared" si="2"/>
        <v>5.8314337950539161E-9</v>
      </c>
      <c r="G15" s="4">
        <f t="shared" si="1"/>
        <v>1.9032961600000009E-2</v>
      </c>
      <c r="H15" s="4">
        <f t="shared" si="3"/>
        <v>-7.6363825173009214E-5</v>
      </c>
      <c r="I15" s="1"/>
      <c r="J15" s="1" t="s">
        <v>18</v>
      </c>
      <c r="K15" s="7" t="s">
        <v>39</v>
      </c>
      <c r="L15" s="1"/>
      <c r="O15" s="1"/>
    </row>
    <row r="16" spans="3:15" ht="18" x14ac:dyDescent="0.35">
      <c r="C16" s="33">
        <v>7500</v>
      </c>
      <c r="D16" s="33">
        <v>0.35149999999999998</v>
      </c>
      <c r="E16" s="5">
        <f t="shared" si="0"/>
        <v>0.35104846024053032</v>
      </c>
      <c r="F16" s="13">
        <f t="shared" si="2"/>
        <v>2.0388815438191356E-7</v>
      </c>
      <c r="G16" s="4">
        <f t="shared" si="1"/>
        <v>2.2488001599999995E-2</v>
      </c>
      <c r="H16" s="4">
        <f t="shared" si="3"/>
        <v>4.5153975946965463E-4</v>
      </c>
      <c r="I16" s="1"/>
      <c r="J16" s="1" t="s">
        <v>35</v>
      </c>
      <c r="K16" s="7" t="s">
        <v>38</v>
      </c>
      <c r="L16" s="1"/>
      <c r="O16" s="1"/>
    </row>
    <row r="17" spans="3:15" ht="18.75" thickBot="1" x14ac:dyDescent="0.4">
      <c r="C17" s="33">
        <v>10000</v>
      </c>
      <c r="D17" s="33">
        <v>0.36520000000000002</v>
      </c>
      <c r="E17" s="5">
        <f t="shared" si="0"/>
        <v>0.35708017899039579</v>
      </c>
      <c r="F17" s="13">
        <f t="shared" si="2"/>
        <v>6.5931493228010317E-5</v>
      </c>
      <c r="G17" s="4">
        <f t="shared" si="1"/>
        <v>2.6784595600000009E-2</v>
      </c>
      <c r="H17" s="4">
        <f t="shared" si="3"/>
        <v>8.1198210096042334E-3</v>
      </c>
      <c r="I17" s="1"/>
      <c r="J17" s="1" t="s">
        <v>49</v>
      </c>
      <c r="K17" s="7" t="s">
        <v>55</v>
      </c>
      <c r="L17" s="1"/>
      <c r="O17" s="1"/>
    </row>
    <row r="18" spans="3:15" ht="18.75" thickBot="1" x14ac:dyDescent="0.4">
      <c r="C18" s="2" t="s">
        <v>6</v>
      </c>
      <c r="D18" s="4">
        <f>AVERAGE(D8:D17)</f>
        <v>0.20154</v>
      </c>
      <c r="E18" s="2" t="s">
        <v>7</v>
      </c>
      <c r="F18" s="32">
        <f>SUM(F8:F17)</f>
        <v>7.067447173140243E-4</v>
      </c>
      <c r="G18" s="4">
        <f>SUM(G8:G17)</f>
        <v>0.16722436400000001</v>
      </c>
      <c r="H18" s="6" t="s">
        <v>12</v>
      </c>
      <c r="I18" s="1"/>
      <c r="J18" s="1" t="s">
        <v>36</v>
      </c>
      <c r="K18" s="7" t="s">
        <v>37</v>
      </c>
      <c r="L18" s="1"/>
      <c r="O18" s="1"/>
    </row>
    <row r="19" spans="3:15" ht="18" x14ac:dyDescent="0.35">
      <c r="C19" s="2" t="s">
        <v>8</v>
      </c>
      <c r="D19" s="1">
        <f>+COUNT(D8:D17)</f>
        <v>10</v>
      </c>
      <c r="E19" s="1"/>
      <c r="F19" s="1"/>
      <c r="G19" s="1"/>
      <c r="H19" s="1"/>
      <c r="I19" s="1"/>
      <c r="J19" s="1" t="s">
        <v>42</v>
      </c>
      <c r="K19" s="7" t="s">
        <v>62</v>
      </c>
      <c r="N19" s="1"/>
      <c r="O19" s="1"/>
    </row>
    <row r="20" spans="3:15" ht="18.75" x14ac:dyDescent="0.35">
      <c r="C20" s="2" t="s">
        <v>21</v>
      </c>
      <c r="D20" s="1">
        <v>2</v>
      </c>
      <c r="E20" s="1"/>
      <c r="F20" s="2" t="s">
        <v>11</v>
      </c>
      <c r="G20" s="4">
        <f>1-SS/SSmean</f>
        <v>0.99577367376135439</v>
      </c>
      <c r="H20" s="1" t="s">
        <v>41</v>
      </c>
      <c r="J20" s="1" t="s">
        <v>45</v>
      </c>
      <c r="K20" s="7" t="s">
        <v>54</v>
      </c>
      <c r="O20" s="1"/>
    </row>
    <row r="21" spans="3:15" x14ac:dyDescent="0.25">
      <c r="C21" s="2" t="s">
        <v>9</v>
      </c>
      <c r="D21" s="1">
        <f>N-P</f>
        <v>8</v>
      </c>
      <c r="E21" s="1"/>
      <c r="F21" s="2" t="s">
        <v>13</v>
      </c>
      <c r="G21" s="1">
        <f>SQRT(SS/df)</f>
        <v>9.3991004710159923E-3</v>
      </c>
      <c r="H21" s="1"/>
      <c r="I21" s="1"/>
      <c r="O21" s="1"/>
    </row>
    <row r="22" spans="3:15" x14ac:dyDescent="0.25">
      <c r="C22" s="1"/>
      <c r="D22" s="1"/>
      <c r="E22" s="1"/>
      <c r="F22" s="2"/>
      <c r="G22" s="5"/>
      <c r="H22" s="1"/>
      <c r="I22" s="1"/>
    </row>
    <row r="23" spans="3:15" x14ac:dyDescent="0.25">
      <c r="E23" s="1"/>
      <c r="F23" s="2"/>
      <c r="G23" s="3"/>
      <c r="H23" s="6"/>
      <c r="I23" s="1"/>
      <c r="J23" s="1"/>
      <c r="K23" s="7"/>
      <c r="N23" s="1"/>
      <c r="O23" s="1"/>
    </row>
    <row r="26" spans="3:15" x14ac:dyDescent="0.25">
      <c r="F26" s="7"/>
    </row>
    <row r="27" spans="3:15" x14ac:dyDescent="0.25">
      <c r="F27" s="7"/>
    </row>
    <row r="28" spans="3:15" x14ac:dyDescent="0.25">
      <c r="F28" s="7"/>
    </row>
    <row r="29" spans="3:15" ht="18" x14ac:dyDescent="0.35">
      <c r="C29" s="1" t="s">
        <v>0</v>
      </c>
      <c r="D29" s="34" t="s">
        <v>42</v>
      </c>
      <c r="E29" s="34"/>
      <c r="F29" s="7"/>
      <c r="G29" s="34" t="s">
        <v>64</v>
      </c>
      <c r="H29" s="34"/>
    </row>
    <row r="30" spans="3:15" x14ac:dyDescent="0.25">
      <c r="C30" s="1">
        <v>25</v>
      </c>
      <c r="D30" s="31">
        <f t="shared" ref="D30:D39" si="4">C30/(C30+Km)</f>
        <v>4.3977362168828513E-2</v>
      </c>
      <c r="E30" s="18">
        <f t="shared" ref="E30:E39" si="5">-Vmax*C30/(C30+Km)^2</f>
        <v>-2.9125127217020233E-5</v>
      </c>
      <c r="F30" s="7"/>
      <c r="G30" s="27">
        <f t="array" ref="G30:H31">MINVERSE(MMULT(TRANSPOSE(X),X))</f>
        <v>0.49605399039149956</v>
      </c>
      <c r="H30" s="28">
        <v>2163.9703637649372</v>
      </c>
    </row>
    <row r="31" spans="3:15" x14ac:dyDescent="0.25">
      <c r="C31" s="1">
        <v>50</v>
      </c>
      <c r="D31" s="31">
        <f t="shared" si="4"/>
        <v>8.4249647094774144E-2</v>
      </c>
      <c r="E31" s="18">
        <f t="shared" si="5"/>
        <v>-5.3446056175490993E-5</v>
      </c>
      <c r="G31" s="29">
        <v>2163.9703637649372</v>
      </c>
      <c r="H31" s="30">
        <v>18846138.523054257</v>
      </c>
    </row>
    <row r="32" spans="3:15" x14ac:dyDescent="0.25">
      <c r="C32" s="1">
        <v>100</v>
      </c>
      <c r="D32" s="31">
        <f t="shared" si="4"/>
        <v>0.155406362954361</v>
      </c>
      <c r="E32" s="18">
        <f t="shared" si="5"/>
        <v>-9.0925789471690781E-5</v>
      </c>
    </row>
    <row r="33" spans="3:10" ht="18.75" x14ac:dyDescent="0.35">
      <c r="C33" s="1">
        <v>250</v>
      </c>
      <c r="D33" s="31">
        <f t="shared" si="4"/>
        <v>0.31507006748942712</v>
      </c>
      <c r="E33" s="18">
        <f t="shared" si="5"/>
        <v>-1.494940028431501E-4</v>
      </c>
      <c r="G33" s="2" t="s">
        <v>46</v>
      </c>
      <c r="H33" s="20">
        <f>SE^2</f>
        <v>8.834308966425305E-5</v>
      </c>
    </row>
    <row r="34" spans="3:10" ht="18" x14ac:dyDescent="0.35">
      <c r="C34" s="1">
        <v>500</v>
      </c>
      <c r="D34" s="31">
        <f t="shared" si="4"/>
        <v>0.47916848733531114</v>
      </c>
      <c r="E34" s="18">
        <f t="shared" si="5"/>
        <v>-1.7288446912360069E-4</v>
      </c>
      <c r="G34" s="2" t="s">
        <v>47</v>
      </c>
      <c r="H34" s="17">
        <f>SQRT(G30*SE2_)</f>
        <v>6.6198898896784354E-3</v>
      </c>
    </row>
    <row r="35" spans="3:10" ht="18" x14ac:dyDescent="0.35">
      <c r="C35" s="1">
        <v>1000</v>
      </c>
      <c r="D35" s="31">
        <f t="shared" si="4"/>
        <v>0.647888988222731</v>
      </c>
      <c r="E35" s="18">
        <f t="shared" si="5"/>
        <v>-1.5803405526060071E-4</v>
      </c>
      <c r="G35" s="2" t="s">
        <v>48</v>
      </c>
      <c r="H35" s="15">
        <f>SQRT(H31*SE2_)</f>
        <v>40.803506042583102</v>
      </c>
    </row>
    <row r="36" spans="3:10" x14ac:dyDescent="0.25">
      <c r="C36" s="1">
        <v>2500</v>
      </c>
      <c r="D36" s="31">
        <f t="shared" si="4"/>
        <v>0.82142964153318432</v>
      </c>
      <c r="E36" s="19">
        <f t="shared" si="5"/>
        <v>-1.0161322135082152E-4</v>
      </c>
      <c r="G36" s="2" t="s">
        <v>43</v>
      </c>
      <c r="H36" s="16">
        <v>0.05</v>
      </c>
    </row>
    <row r="37" spans="3:10" ht="18" x14ac:dyDescent="0.35">
      <c r="C37" s="1">
        <v>5000</v>
      </c>
      <c r="D37" s="31">
        <f t="shared" si="4"/>
        <v>0.90196142942062563</v>
      </c>
      <c r="E37" s="18">
        <f t="shared" si="5"/>
        <v>-6.1256956502642307E-5</v>
      </c>
      <c r="G37" s="2" t="s">
        <v>49</v>
      </c>
      <c r="H37" s="14">
        <f>TINV(alpha,df)</f>
        <v>2.3060041352041671</v>
      </c>
    </row>
    <row r="38" spans="3:10" x14ac:dyDescent="0.25">
      <c r="C38" s="1">
        <v>7500</v>
      </c>
      <c r="D38" s="31">
        <f t="shared" si="4"/>
        <v>0.93243289205332569</v>
      </c>
      <c r="E38" s="18">
        <f t="shared" si="5"/>
        <v>-4.3643884137725945E-5</v>
      </c>
    </row>
    <row r="39" spans="3:10" x14ac:dyDescent="0.25">
      <c r="C39" s="1">
        <v>10000</v>
      </c>
      <c r="D39" s="31">
        <f t="shared" si="4"/>
        <v>0.94845396491071909</v>
      </c>
      <c r="E39" s="18">
        <f t="shared" si="5"/>
        <v>-3.3867411155447016E-5</v>
      </c>
      <c r="G39" s="2" t="s">
        <v>50</v>
      </c>
      <c r="H39" s="35" t="s">
        <v>51</v>
      </c>
      <c r="I39" s="35"/>
      <c r="J39" s="35"/>
    </row>
    <row r="40" spans="3:10" ht="18" x14ac:dyDescent="0.35">
      <c r="D40" t="s">
        <v>52</v>
      </c>
      <c r="E40" t="s">
        <v>63</v>
      </c>
      <c r="G40" s="21" t="s">
        <v>36</v>
      </c>
      <c r="H40" s="22">
        <f>Vmax</f>
        <v>0.37648656888055587</v>
      </c>
      <c r="I40" s="23" t="s">
        <v>44</v>
      </c>
      <c r="J40" s="24">
        <f>tval*Svmax</f>
        <v>1.5265493460194729E-2</v>
      </c>
    </row>
    <row r="41" spans="3:10" ht="18" x14ac:dyDescent="0.35">
      <c r="G41" s="21" t="s">
        <v>32</v>
      </c>
      <c r="H41" s="25">
        <f>Km</f>
        <v>543.47429602588102</v>
      </c>
      <c r="I41" s="23" t="s">
        <v>44</v>
      </c>
      <c r="J41" s="26">
        <f>tval*SKm</f>
        <v>94.093053665024854</v>
      </c>
    </row>
    <row r="43" spans="3:10" ht="18" x14ac:dyDescent="0.35">
      <c r="G43" t="s">
        <v>57</v>
      </c>
    </row>
    <row r="44" spans="3:10" ht="18" x14ac:dyDescent="0.35">
      <c r="G44" t="s">
        <v>58</v>
      </c>
    </row>
    <row r="45" spans="3:10" ht="18.75" x14ac:dyDescent="0.35">
      <c r="G45" t="s">
        <v>59</v>
      </c>
    </row>
    <row r="46" spans="3:10" ht="18.75" x14ac:dyDescent="0.35">
      <c r="G46" t="s">
        <v>60</v>
      </c>
    </row>
  </sheetData>
  <mergeCells count="3">
    <mergeCell ref="D29:E29"/>
    <mergeCell ref="G29:H29"/>
    <mergeCell ref="H39:J39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32</vt:i4>
      </vt:variant>
    </vt:vector>
  </HeadingPairs>
  <TitlesOfParts>
    <vt:vector size="34" baseType="lpstr">
      <vt:lpstr>Calculations</vt:lpstr>
      <vt:lpstr>Formulas</vt:lpstr>
      <vt:lpstr>Formulas!alpha</vt:lpstr>
      <vt:lpstr>alpha</vt:lpstr>
      <vt:lpstr>Formulas!Criticalt</vt:lpstr>
      <vt:lpstr>Criticalt</vt:lpstr>
      <vt:lpstr>Formulas!df</vt:lpstr>
      <vt:lpstr>df</vt:lpstr>
      <vt:lpstr>Formulas!Km</vt:lpstr>
      <vt:lpstr>Km</vt:lpstr>
      <vt:lpstr>Formulas!N</vt:lpstr>
      <vt:lpstr>N</vt:lpstr>
      <vt:lpstr>Formulas!P</vt:lpstr>
      <vt:lpstr>P</vt:lpstr>
      <vt:lpstr>Formulas!rmean</vt:lpstr>
      <vt:lpstr>rmean</vt:lpstr>
      <vt:lpstr>Formulas!SE</vt:lpstr>
      <vt:lpstr>SE</vt:lpstr>
      <vt:lpstr>Formulas!SE2_</vt:lpstr>
      <vt:lpstr>SE2_</vt:lpstr>
      <vt:lpstr>Formulas!SKm</vt:lpstr>
      <vt:lpstr>SKm</vt:lpstr>
      <vt:lpstr>Formulas!SS</vt:lpstr>
      <vt:lpstr>SS</vt:lpstr>
      <vt:lpstr>Formulas!SSmean</vt:lpstr>
      <vt:lpstr>SSmean</vt:lpstr>
      <vt:lpstr>Formulas!Svmax</vt:lpstr>
      <vt:lpstr>Svmax</vt:lpstr>
      <vt:lpstr>Formulas!tval</vt:lpstr>
      <vt:lpstr>tval</vt:lpstr>
      <vt:lpstr>Formulas!Vmax</vt:lpstr>
      <vt:lpstr>Vmax</vt:lpstr>
      <vt:lpstr>Formulas!X</vt:lpstr>
      <vt:lpstr>X</vt:lpstr>
    </vt:vector>
  </TitlesOfParts>
  <Company>University of Colorado at Boulder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L Falconer</dc:creator>
  <cp:lastModifiedBy>John L Falconer</cp:lastModifiedBy>
  <dcterms:created xsi:type="dcterms:W3CDTF">2020-04-02T13:02:36Z</dcterms:created>
  <dcterms:modified xsi:type="dcterms:W3CDTF">2020-04-07T20:34:08Z</dcterms:modified>
</cp:coreProperties>
</file>