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ie\Documents\Data Analysis, FA 2020\Class Meeting Slides\Class 30 NEW\"/>
    </mc:Choice>
  </mc:AlternateContent>
  <xr:revisionPtr revIDLastSave="0" documentId="8_{D00CBD1E-2EAD-46ED-8D60-4BC3BF4F9922}" xr6:coauthVersionLast="45" xr6:coauthVersionMax="45" xr10:uidLastSave="{00000000-0000-0000-0000-000000000000}"/>
  <bookViews>
    <workbookView xWindow="-23" yWindow="1080" windowWidth="20521" windowHeight="11588" activeTab="1" xr2:uid="{00000000-000D-0000-FFFF-FFFF00000000}"/>
  </bookViews>
  <sheets>
    <sheet name="Sheet1" sheetId="3" r:id="rId1"/>
    <sheet name="Data" sheetId="2" r:id="rId2"/>
  </sheets>
  <definedNames>
    <definedName name="a">Data!$B$13</definedName>
    <definedName name="alpha">Data!$O$11</definedName>
    <definedName name="bigN">Data!$B$14</definedName>
    <definedName name="MSE">Data!$O$13</definedName>
    <definedName name="n">Data!$B$12</definedName>
    <definedName name="SSE">Data!$E$15</definedName>
    <definedName name="SST">Data!$E$13</definedName>
    <definedName name="SSTreat">Data!$E$14</definedName>
    <definedName name="t">Data!$O$12</definedName>
    <definedName name="ydotdot">Data!$E$11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L12" i="2"/>
  <c r="K12" i="2"/>
  <c r="L11" i="2" l="1"/>
  <c r="K11" i="2"/>
  <c r="J11" i="2" l="1"/>
  <c r="L8" i="2"/>
  <c r="O14" i="2"/>
  <c r="O13" i="2"/>
  <c r="O12" i="2"/>
  <c r="N4" i="2"/>
  <c r="M4" i="2"/>
  <c r="L4" i="2"/>
  <c r="K5" i="2"/>
  <c r="K6" i="2"/>
  <c r="K4" i="2"/>
  <c r="I6" i="2"/>
  <c r="I5" i="2"/>
  <c r="I4" i="2"/>
  <c r="J6" i="2"/>
  <c r="J5" i="2"/>
  <c r="J4" i="2"/>
  <c r="E15" i="2"/>
  <c r="E14" i="2"/>
  <c r="E13" i="2"/>
  <c r="E11" i="2"/>
  <c r="C10" i="2"/>
  <c r="D10" i="2"/>
  <c r="E10" i="2"/>
  <c r="B10" i="2"/>
  <c r="C9" i="2"/>
  <c r="D9" i="2"/>
  <c r="E9" i="2"/>
  <c r="B9" i="2"/>
  <c r="B14" i="2"/>
</calcChain>
</file>

<file path=xl/sharedStrings.xml><?xml version="1.0" encoding="utf-8"?>
<sst xmlns="http://schemas.openxmlformats.org/spreadsheetml/2006/main" count="62" uniqueCount="48">
  <si>
    <t>Illegal Pete's</t>
  </si>
  <si>
    <t>Qdoba #1</t>
  </si>
  <si>
    <t>Qdoba #2</t>
  </si>
  <si>
    <t>Chipotle</t>
  </si>
  <si>
    <t>(weight in grams)</t>
  </si>
  <si>
    <t>replicate</t>
  </si>
  <si>
    <t>Restaurant</t>
  </si>
  <si>
    <t>ANOVA Table</t>
  </si>
  <si>
    <t>Fisher pairwise comparisons</t>
  </si>
  <si>
    <t>LSD:</t>
  </si>
  <si>
    <t>alpha</t>
  </si>
  <si>
    <t>t_alpha/2,N-a</t>
  </si>
  <si>
    <t>MSE</t>
  </si>
  <si>
    <t>n</t>
  </si>
  <si>
    <t>SS</t>
  </si>
  <si>
    <t>d.o.f</t>
  </si>
  <si>
    <t>MS</t>
  </si>
  <si>
    <t>Fstat</t>
  </si>
  <si>
    <t>P-value</t>
  </si>
  <si>
    <t>Fcrit</t>
  </si>
  <si>
    <t>SSTreatments</t>
  </si>
  <si>
    <t>SSE</t>
  </si>
  <si>
    <t>SST</t>
  </si>
  <si>
    <t>averages:</t>
  </si>
  <si>
    <t>sums:</t>
  </si>
  <si>
    <t>y..</t>
  </si>
  <si>
    <t>SSTreat</t>
  </si>
  <si>
    <t>a</t>
  </si>
  <si>
    <t>N</t>
  </si>
  <si>
    <t>Anova: Single Factor</t>
  </si>
  <si>
    <t>SUMMARY</t>
  </si>
  <si>
    <t>Groups</t>
  </si>
  <si>
    <t>Count</t>
  </si>
  <si>
    <t>Sum</t>
  </si>
  <si>
    <t>Average</t>
  </si>
  <si>
    <t>Variance</t>
  </si>
  <si>
    <t>Column 1</t>
  </si>
  <si>
    <t>Column 2</t>
  </si>
  <si>
    <t>Column 3</t>
  </si>
  <si>
    <t>Column 4</t>
  </si>
  <si>
    <t>ANOVA</t>
  </si>
  <si>
    <t>Source of Variation</t>
  </si>
  <si>
    <t>df</t>
  </si>
  <si>
    <t>F</t>
  </si>
  <si>
    <t>F crit</t>
  </si>
  <si>
    <t>Between Groups</t>
  </si>
  <si>
    <t>Within Groups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</si>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</sst>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1" fontId="0" fillId="0" borderId="1" xfId="0" applyNumberFormat="1" applyBorder="1"/>
    <xf numFmtId="1" fontId="0" fillId="0" borderId="0" xfId="0" applyNumberFormat="1"/>
    <xf numFmtId="0" fontId="0" fillId="0" borderId="0" xfId="0" applyBorder="1" applyAlignment="1">
      <alignment vertical="center" textRotation="90"/>
    </xf>
    <xf numFmtId="0" fontId="1" fillId="0" borderId="0" xfId="0" applyFont="1" applyBorder="1"/>
    <xf numFmtId="1" fontId="0" fillId="0" borderId="0" xfId="0" applyNumberFormat="1" applyBorder="1"/>
    <xf numFmtId="0" fontId="0" fillId="2" borderId="0" xfId="0" applyFill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2" fontId="0" fillId="0" borderId="3" xfId="0" applyNumberFormat="1" applyBorder="1"/>
    <xf numFmtId="11" fontId="0" fillId="0" borderId="3" xfId="0" applyNumberFormat="1" applyBorder="1"/>
    <xf numFmtId="1" fontId="0" fillId="0" borderId="0" xfId="0" applyNumberFormat="1" applyBorder="1" applyAlignment="1">
      <alignment vertical="center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2" fillId="0" borderId="5" xfId="0" applyFont="1" applyFill="1" applyBorder="1" applyAlignment="1">
      <alignment horizontal="center"/>
    </xf>
    <xf numFmtId="164" fontId="0" fillId="0" borderId="0" xfId="0" applyNumberFormat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338138</xdr:colOff>
          <xdr:row>22</xdr:row>
          <xdr:rowOff>76200</xdr:rowOff>
        </xdr:from>
        <xdr:to>
          <xdr:col>6</xdr:col>
          <xdr:colOff>623888</xdr:colOff>
          <xdr:row>25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14</xdr:row>
          <xdr:rowOff>166688</xdr:rowOff>
        </xdr:from>
        <xdr:to>
          <xdr:col>2</xdr:col>
          <xdr:colOff>200025</xdr:colOff>
          <xdr:row>17</xdr:row>
          <xdr:rowOff>138113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18</xdr:row>
          <xdr:rowOff>109538</xdr:rowOff>
        </xdr:from>
        <xdr:to>
          <xdr:col>2</xdr:col>
          <xdr:colOff>609600</xdr:colOff>
          <xdr:row>21</xdr:row>
          <xdr:rowOff>80963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15</xdr:row>
          <xdr:rowOff>57150</xdr:rowOff>
        </xdr:from>
        <xdr:to>
          <xdr:col>11</xdr:col>
          <xdr:colOff>476250</xdr:colOff>
          <xdr:row>17</xdr:row>
          <xdr:rowOff>85725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18</xdr:row>
          <xdr:rowOff>133350</xdr:rowOff>
        </xdr:from>
        <xdr:to>
          <xdr:col>11</xdr:col>
          <xdr:colOff>123825</xdr:colOff>
          <xdr:row>21</xdr:row>
          <xdr:rowOff>85725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4A04D-6826-4324-B6C7-0E9EC55938AE}">
  <dimension ref="A1:G16"/>
  <sheetViews>
    <sheetView workbookViewId="0">
      <selection activeCell="G14" sqref="G14"/>
    </sheetView>
  </sheetViews>
  <sheetFormatPr defaultRowHeight="14.25" x14ac:dyDescent="0.45"/>
  <cols>
    <col min="1" max="1" width="16.86328125" bestFit="1" customWidth="1"/>
    <col min="2" max="2" width="9.73046875" bestFit="1" customWidth="1"/>
    <col min="3" max="3" width="6.73046875" bestFit="1" customWidth="1"/>
    <col min="4" max="4" width="11.73046875" bestFit="1" customWidth="1"/>
    <col min="5" max="5" width="10.73046875" bestFit="1" customWidth="1"/>
    <col min="6" max="6" width="10.59765625" bestFit="1" customWidth="1"/>
    <col min="7" max="7" width="11.73046875" bestFit="1" customWidth="1"/>
  </cols>
  <sheetData>
    <row r="1" spans="1:7" x14ac:dyDescent="0.45">
      <c r="A1" t="s">
        <v>29</v>
      </c>
    </row>
    <row r="3" spans="1:7" ht="14.65" thickBot="1" x14ac:dyDescent="0.5">
      <c r="A3" t="s">
        <v>30</v>
      </c>
    </row>
    <row r="4" spans="1:7" x14ac:dyDescent="0.45">
      <c r="A4" s="22" t="s">
        <v>31</v>
      </c>
      <c r="B4" s="22" t="s">
        <v>32</v>
      </c>
      <c r="C4" s="22" t="s">
        <v>33</v>
      </c>
      <c r="D4" s="22" t="s">
        <v>34</v>
      </c>
      <c r="E4" s="22" t="s">
        <v>35</v>
      </c>
    </row>
    <row r="5" spans="1:7" x14ac:dyDescent="0.45">
      <c r="A5" s="20" t="s">
        <v>36</v>
      </c>
      <c r="B5" s="20">
        <v>5</v>
      </c>
      <c r="C5" s="20">
        <v>2719.0999999999995</v>
      </c>
      <c r="D5" s="20">
        <v>543.81999999999994</v>
      </c>
      <c r="E5" s="20">
        <v>1139.987000000001</v>
      </c>
    </row>
    <row r="6" spans="1:7" x14ac:dyDescent="0.45">
      <c r="A6" s="20" t="s">
        <v>37</v>
      </c>
      <c r="B6" s="20">
        <v>5</v>
      </c>
      <c r="C6" s="20">
        <v>3463.4000000000005</v>
      </c>
      <c r="D6" s="20">
        <v>692.68000000000006</v>
      </c>
      <c r="E6" s="20">
        <v>263.6170000000011</v>
      </c>
    </row>
    <row r="7" spans="1:7" x14ac:dyDescent="0.45">
      <c r="A7" s="20" t="s">
        <v>38</v>
      </c>
      <c r="B7" s="20">
        <v>5</v>
      </c>
      <c r="C7" s="20">
        <v>3058</v>
      </c>
      <c r="D7" s="20">
        <v>611.6</v>
      </c>
      <c r="E7" s="20">
        <v>406.12499999999972</v>
      </c>
    </row>
    <row r="8" spans="1:7" ht="14.65" thickBot="1" x14ac:dyDescent="0.5">
      <c r="A8" s="21" t="s">
        <v>39</v>
      </c>
      <c r="B8" s="21">
        <v>5</v>
      </c>
      <c r="C8" s="21">
        <v>2674.3</v>
      </c>
      <c r="D8" s="21">
        <v>534.86</v>
      </c>
      <c r="E8" s="21">
        <v>1347.897999999999</v>
      </c>
    </row>
    <row r="11" spans="1:7" ht="14.65" thickBot="1" x14ac:dyDescent="0.5">
      <c r="A11" t="s">
        <v>40</v>
      </c>
    </row>
    <row r="12" spans="1:7" x14ac:dyDescent="0.45">
      <c r="A12" s="22" t="s">
        <v>41</v>
      </c>
      <c r="B12" s="22" t="s">
        <v>14</v>
      </c>
      <c r="C12" s="22" t="s">
        <v>42</v>
      </c>
      <c r="D12" s="22" t="s">
        <v>16</v>
      </c>
      <c r="E12" s="22" t="s">
        <v>43</v>
      </c>
      <c r="F12" s="22" t="s">
        <v>18</v>
      </c>
      <c r="G12" s="22" t="s">
        <v>44</v>
      </c>
    </row>
    <row r="13" spans="1:7" x14ac:dyDescent="0.45">
      <c r="A13" s="20" t="s">
        <v>45</v>
      </c>
      <c r="B13" s="20">
        <v>80254.819999999992</v>
      </c>
      <c r="C13" s="20">
        <v>3</v>
      </c>
      <c r="D13" s="20">
        <v>26751.606666666663</v>
      </c>
      <c r="E13" s="20">
        <v>33.888241602528296</v>
      </c>
      <c r="F13" s="20">
        <v>3.6589022487692423E-7</v>
      </c>
      <c r="G13" s="20">
        <v>3.2388715174535854</v>
      </c>
    </row>
    <row r="14" spans="1:7" x14ac:dyDescent="0.45">
      <c r="A14" s="20" t="s">
        <v>46</v>
      </c>
      <c r="B14" s="20">
        <v>12630.508000000003</v>
      </c>
      <c r="C14" s="20">
        <v>16</v>
      </c>
      <c r="D14" s="20">
        <v>789.40675000000022</v>
      </c>
      <c r="E14" s="20"/>
      <c r="F14" s="20"/>
      <c r="G14" s="20"/>
    </row>
    <row r="15" spans="1:7" x14ac:dyDescent="0.45">
      <c r="A15" s="20"/>
      <c r="B15" s="20"/>
      <c r="C15" s="20"/>
      <c r="D15" s="20"/>
      <c r="E15" s="20"/>
      <c r="F15" s="20"/>
      <c r="G15" s="20"/>
    </row>
    <row r="16" spans="1:7" ht="14.65" thickBot="1" x14ac:dyDescent="0.5">
      <c r="A16" s="21" t="s">
        <v>47</v>
      </c>
      <c r="B16" s="21">
        <v>92885.327999999994</v>
      </c>
      <c r="C16" s="21">
        <v>19</v>
      </c>
      <c r="D16" s="21"/>
      <c r="E16" s="21"/>
      <c r="F16" s="21"/>
      <c r="G16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zoomScaleNormal="100" workbookViewId="0">
      <selection activeCell="L11" sqref="L11"/>
    </sheetView>
  </sheetViews>
  <sheetFormatPr defaultRowHeight="14.25" x14ac:dyDescent="0.45"/>
  <cols>
    <col min="1" max="1" width="11.73046875" customWidth="1"/>
    <col min="2" max="2" width="12.3984375" customWidth="1"/>
    <col min="3" max="3" width="11.86328125" customWidth="1"/>
    <col min="4" max="4" width="9.265625" customWidth="1"/>
    <col min="5" max="5" width="10.73046875" customWidth="1"/>
    <col min="8" max="8" width="12.265625" customWidth="1"/>
    <col min="9" max="9" width="12.265625" bestFit="1" customWidth="1"/>
    <col min="10" max="10" width="9.265625" bestFit="1" customWidth="1"/>
    <col min="11" max="11" width="11" bestFit="1" customWidth="1"/>
    <col min="14" max="14" width="13.265625" bestFit="1" customWidth="1"/>
  </cols>
  <sheetData>
    <row r="1" spans="1:15" x14ac:dyDescent="0.45">
      <c r="B1" t="s">
        <v>4</v>
      </c>
    </row>
    <row r="2" spans="1:15" x14ac:dyDescent="0.45">
      <c r="A2" s="1"/>
      <c r="B2" s="19" t="s">
        <v>6</v>
      </c>
      <c r="C2" s="19"/>
      <c r="D2" s="19"/>
      <c r="E2" s="19"/>
      <c r="H2" t="s">
        <v>7</v>
      </c>
    </row>
    <row r="3" spans="1:15" ht="14.65" thickBot="1" x14ac:dyDescent="0.5">
      <c r="A3" s="1" t="s">
        <v>5</v>
      </c>
      <c r="B3" s="2" t="s">
        <v>0</v>
      </c>
      <c r="C3" s="2" t="s">
        <v>1</v>
      </c>
      <c r="D3" s="2" t="s">
        <v>2</v>
      </c>
      <c r="E3" s="2" t="s">
        <v>3</v>
      </c>
      <c r="H3" s="9"/>
      <c r="I3" s="10" t="s">
        <v>14</v>
      </c>
      <c r="J3" s="10" t="s">
        <v>15</v>
      </c>
      <c r="K3" s="10" t="s">
        <v>16</v>
      </c>
      <c r="L3" s="10" t="s">
        <v>17</v>
      </c>
      <c r="M3" s="10" t="s">
        <v>18</v>
      </c>
      <c r="N3" s="10" t="s">
        <v>19</v>
      </c>
    </row>
    <row r="4" spans="1:15" ht="14.65" thickTop="1" x14ac:dyDescent="0.45">
      <c r="A4" s="1">
        <v>1</v>
      </c>
      <c r="B4" s="3">
        <v>546.9</v>
      </c>
      <c r="C4" s="3">
        <v>693</v>
      </c>
      <c r="D4" s="3">
        <v>633.5</v>
      </c>
      <c r="E4" s="3">
        <v>534.4</v>
      </c>
      <c r="G4" s="4"/>
      <c r="H4" s="11" t="s">
        <v>20</v>
      </c>
      <c r="I4" s="11">
        <f>SSTreat</f>
        <v>80254.820000000298</v>
      </c>
      <c r="J4" s="11">
        <f>a-1</f>
        <v>3</v>
      </c>
      <c r="K4" s="12">
        <f>I4/J4</f>
        <v>26751.606666666765</v>
      </c>
      <c r="L4" s="13">
        <f>K4/K5</f>
        <v>33.888241602529916</v>
      </c>
      <c r="M4" s="14">
        <f>_xlfn.F.DIST.RT(L4,a-1,bigN-a)</f>
        <v>3.6589022487680374E-7</v>
      </c>
      <c r="N4" s="13">
        <f>_xlfn.F.INV.RT(alpha,a-1,bigN-a)</f>
        <v>3.2388715174535854</v>
      </c>
    </row>
    <row r="5" spans="1:15" x14ac:dyDescent="0.45">
      <c r="A5" s="1">
        <v>2</v>
      </c>
      <c r="B5" s="3">
        <v>534.29999999999995</v>
      </c>
      <c r="C5" s="3">
        <v>669.8</v>
      </c>
      <c r="D5" s="3">
        <v>590.9</v>
      </c>
      <c r="E5" s="3">
        <v>559.5</v>
      </c>
      <c r="G5" s="4"/>
      <c r="H5" s="1" t="s">
        <v>21</v>
      </c>
      <c r="I5" s="3">
        <f>SSE</f>
        <v>12630.507999999449</v>
      </c>
      <c r="J5" s="1">
        <f>bigN-a</f>
        <v>16</v>
      </c>
      <c r="K5" s="12">
        <f t="shared" ref="K5:K6" si="0">I5/J5</f>
        <v>789.40674999996554</v>
      </c>
      <c r="L5" s="1"/>
      <c r="M5" s="1"/>
      <c r="N5" s="1"/>
    </row>
    <row r="6" spans="1:15" x14ac:dyDescent="0.45">
      <c r="A6" s="1">
        <v>3</v>
      </c>
      <c r="B6" s="3">
        <v>535.1</v>
      </c>
      <c r="C6" s="3">
        <v>693.1</v>
      </c>
      <c r="D6" s="3">
        <v>590.6</v>
      </c>
      <c r="E6" s="3">
        <v>574.4</v>
      </c>
      <c r="G6" s="4"/>
      <c r="H6" s="1" t="s">
        <v>22</v>
      </c>
      <c r="I6" s="3">
        <f>SST</f>
        <v>92885.327999999747</v>
      </c>
      <c r="J6" s="1">
        <f>bigN-1</f>
        <v>19</v>
      </c>
      <c r="K6" s="12">
        <f t="shared" si="0"/>
        <v>4888.7014736841975</v>
      </c>
      <c r="L6" s="1"/>
      <c r="M6" s="1"/>
      <c r="N6" s="1"/>
    </row>
    <row r="7" spans="1:15" x14ac:dyDescent="0.45">
      <c r="A7" s="1">
        <v>4</v>
      </c>
      <c r="B7" s="3">
        <v>505.2</v>
      </c>
      <c r="C7" s="3">
        <v>715.7</v>
      </c>
      <c r="D7" s="3">
        <v>615.20000000000005</v>
      </c>
      <c r="E7" s="3">
        <v>527.4</v>
      </c>
      <c r="G7" s="4"/>
    </row>
    <row r="8" spans="1:15" x14ac:dyDescent="0.45">
      <c r="A8" s="1">
        <v>5</v>
      </c>
      <c r="B8" s="3">
        <v>597.6</v>
      </c>
      <c r="C8" s="3">
        <v>691.8</v>
      </c>
      <c r="D8" s="3">
        <v>627.79999999999995</v>
      </c>
      <c r="E8" s="3">
        <v>478.6</v>
      </c>
      <c r="G8" s="4"/>
      <c r="K8" t="s">
        <v>9</v>
      </c>
      <c r="L8">
        <f>t*SQRT(2*MSE/n)</f>
        <v>37.670108748233758</v>
      </c>
    </row>
    <row r="9" spans="1:15" x14ac:dyDescent="0.45">
      <c r="A9" t="s">
        <v>24</v>
      </c>
      <c r="B9" s="15">
        <f>SUM(B4:B8)</f>
        <v>2719.0999999999995</v>
      </c>
      <c r="C9" s="15">
        <f t="shared" ref="C9:E9" si="1">SUM(C4:C8)</f>
        <v>3463.4000000000005</v>
      </c>
      <c r="D9" s="15">
        <f t="shared" si="1"/>
        <v>3058</v>
      </c>
      <c r="E9" s="15">
        <f t="shared" si="1"/>
        <v>2674.3</v>
      </c>
      <c r="F9" s="7"/>
      <c r="G9" s="7"/>
      <c r="H9" s="4" t="s">
        <v>8</v>
      </c>
    </row>
    <row r="10" spans="1:15" x14ac:dyDescent="0.45">
      <c r="A10" t="s">
        <v>23</v>
      </c>
      <c r="B10" s="15">
        <f>B9/n</f>
        <v>543.81999999999994</v>
      </c>
      <c r="C10" s="15">
        <f>C9/n</f>
        <v>692.68000000000006</v>
      </c>
      <c r="D10" s="15">
        <f>D9/n</f>
        <v>611.6</v>
      </c>
      <c r="E10" s="15">
        <f>E9/n</f>
        <v>534.86</v>
      </c>
      <c r="F10" s="7"/>
      <c r="G10" s="7"/>
      <c r="H10" s="6"/>
      <c r="I10" t="s">
        <v>0</v>
      </c>
      <c r="J10" t="s">
        <v>1</v>
      </c>
      <c r="K10" t="s">
        <v>2</v>
      </c>
      <c r="L10" t="s">
        <v>3</v>
      </c>
    </row>
    <row r="11" spans="1:15" x14ac:dyDescent="0.45">
      <c r="B11" s="5"/>
      <c r="C11" s="6"/>
      <c r="D11" s="7" t="s">
        <v>25</v>
      </c>
      <c r="E11" s="7">
        <f>SUM(B9:E9)</f>
        <v>11914.8</v>
      </c>
      <c r="F11" s="7"/>
      <c r="G11" s="7"/>
      <c r="H11" t="s">
        <v>0</v>
      </c>
      <c r="I11" s="8"/>
      <c r="J11" s="25">
        <f>ABS(B10-C10)</f>
        <v>148.86000000000013</v>
      </c>
      <c r="K11" s="25">
        <f>ABS(B10-D10)</f>
        <v>67.780000000000086</v>
      </c>
      <c r="L11" s="24">
        <f>ABS(B10-E10)</f>
        <v>8.9599999999999227</v>
      </c>
      <c r="N11" t="s">
        <v>10</v>
      </c>
      <c r="O11">
        <v>0.05</v>
      </c>
    </row>
    <row r="12" spans="1:15" x14ac:dyDescent="0.45">
      <c r="A12" t="s">
        <v>13</v>
      </c>
      <c r="B12">
        <v>5</v>
      </c>
      <c r="C12" s="6"/>
      <c r="F12" s="7"/>
      <c r="G12" s="7"/>
      <c r="H12" t="s">
        <v>1</v>
      </c>
      <c r="I12" s="8"/>
      <c r="J12" s="8"/>
      <c r="K12" s="25">
        <f>ABS(C10-D10)</f>
        <v>81.080000000000041</v>
      </c>
      <c r="L12" s="25">
        <f>ABS(C10-E10)</f>
        <v>157.82000000000005</v>
      </c>
      <c r="N12" t="s">
        <v>11</v>
      </c>
      <c r="O12">
        <f>_xlfn.T.INV.2T(alpha,bigN-a)</f>
        <v>2.119905299221255</v>
      </c>
    </row>
    <row r="13" spans="1:15" x14ac:dyDescent="0.45">
      <c r="A13" t="s">
        <v>27</v>
      </c>
      <c r="B13">
        <v>4</v>
      </c>
      <c r="D13" s="16" t="s">
        <v>22</v>
      </c>
      <c r="E13" s="3">
        <f>SUMSQ(B4:E8)-ydotdot^2/bigN</f>
        <v>92885.327999999747</v>
      </c>
      <c r="H13" t="s">
        <v>2</v>
      </c>
      <c r="I13" s="8"/>
      <c r="J13" s="8"/>
      <c r="K13" s="8"/>
      <c r="L13" s="25">
        <f>ABS(D10-E10)</f>
        <v>76.740000000000009</v>
      </c>
      <c r="N13" t="s">
        <v>12</v>
      </c>
      <c r="O13" s="23">
        <f>K5</f>
        <v>789.40674999996554</v>
      </c>
    </row>
    <row r="14" spans="1:15" x14ac:dyDescent="0.45">
      <c r="A14" t="s">
        <v>28</v>
      </c>
      <c r="B14">
        <f>a*n</f>
        <v>20</v>
      </c>
      <c r="D14" s="17" t="s">
        <v>26</v>
      </c>
      <c r="E14" s="18">
        <f>1/n*SUMSQ(B9:E9)-ydotdot^2/bigN</f>
        <v>80254.820000000298</v>
      </c>
      <c r="H14" t="s">
        <v>3</v>
      </c>
      <c r="I14" s="8"/>
      <c r="J14" s="8"/>
      <c r="K14" s="8"/>
      <c r="L14" s="8"/>
      <c r="N14" t="s">
        <v>13</v>
      </c>
      <c r="O14">
        <f>n</f>
        <v>5</v>
      </c>
    </row>
    <row r="15" spans="1:15" x14ac:dyDescent="0.45">
      <c r="D15" s="17" t="s">
        <v>21</v>
      </c>
      <c r="E15" s="18">
        <f>SST-SSTreat</f>
        <v>12630.507999999449</v>
      </c>
    </row>
    <row r="17" spans="4:7" x14ac:dyDescent="0.45">
      <c r="D17" s="4"/>
      <c r="E17" s="4"/>
      <c r="F17" s="4"/>
      <c r="G17" s="4"/>
    </row>
    <row r="18" spans="4:7" x14ac:dyDescent="0.45">
      <c r="D18" s="4"/>
      <c r="E18" s="4"/>
      <c r="F18" s="4"/>
      <c r="G18" s="4"/>
    </row>
    <row r="19" spans="4:7" x14ac:dyDescent="0.45">
      <c r="D19" s="4"/>
      <c r="E19" s="4"/>
      <c r="F19" s="4"/>
      <c r="G19" s="4"/>
    </row>
    <row r="20" spans="4:7" x14ac:dyDescent="0.45">
      <c r="D20" s="4"/>
      <c r="E20" s="4"/>
      <c r="F20" s="4"/>
      <c r="G20" s="4"/>
    </row>
    <row r="23" spans="4:7" x14ac:dyDescent="0.45">
      <c r="E23" s="4"/>
    </row>
  </sheetData>
  <mergeCells count="1">
    <mergeCell ref="B2:E2"/>
  </mergeCells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shapeId="1026" r:id="rId4">
          <objectPr defaultSize="0" autoPict="0" r:id="rId5">
            <anchor moveWithCells="1">
              <from>
                <xdr:col>0</xdr:col>
                <xdr:colOff>338138</xdr:colOff>
                <xdr:row>22</xdr:row>
                <xdr:rowOff>76200</xdr:rowOff>
              </from>
              <to>
                <xdr:col>6</xdr:col>
                <xdr:colOff>623888</xdr:colOff>
                <xdr:row>25</xdr:row>
                <xdr:rowOff>152400</xdr:rowOff>
              </to>
            </anchor>
          </objectPr>
        </oleObject>
      </mc:Choice>
      <mc:Fallback>
        <oleObject shapeId="1026" r:id="rId4"/>
      </mc:Fallback>
    </mc:AlternateContent>
    <mc:AlternateContent xmlns:mc="http://schemas.openxmlformats.org/markup-compatibility/2006">
      <mc:Choice Requires="x14">
        <oleObject shapeId="1028" r:id="rId6">
          <objectPr defaultSize="0" autoPict="0" r:id="rId7">
            <anchor moveWithCells="1">
              <from>
                <xdr:col>0</xdr:col>
                <xdr:colOff>304800</xdr:colOff>
                <xdr:row>14</xdr:row>
                <xdr:rowOff>166688</xdr:rowOff>
              </from>
              <to>
                <xdr:col>2</xdr:col>
                <xdr:colOff>200025</xdr:colOff>
                <xdr:row>17</xdr:row>
                <xdr:rowOff>138113</xdr:rowOff>
              </to>
            </anchor>
          </objectPr>
        </oleObject>
      </mc:Choice>
      <mc:Fallback>
        <oleObject shapeId="1028" r:id="rId6"/>
      </mc:Fallback>
    </mc:AlternateContent>
    <mc:AlternateContent xmlns:mc="http://schemas.openxmlformats.org/markup-compatibility/2006">
      <mc:Choice Requires="x14">
        <oleObject shapeId="1029" r:id="rId8">
          <objectPr defaultSize="0" autoPict="0" r:id="rId9">
            <anchor moveWithCells="1">
              <from>
                <xdr:col>0</xdr:col>
                <xdr:colOff>304800</xdr:colOff>
                <xdr:row>18</xdr:row>
                <xdr:rowOff>109538</xdr:rowOff>
              </from>
              <to>
                <xdr:col>2</xdr:col>
                <xdr:colOff>609600</xdr:colOff>
                <xdr:row>21</xdr:row>
                <xdr:rowOff>80963</xdr:rowOff>
              </to>
            </anchor>
          </objectPr>
        </oleObject>
      </mc:Choice>
      <mc:Fallback>
        <oleObject shapeId="1029" r:id="rId8"/>
      </mc:Fallback>
    </mc:AlternateContent>
    <mc:AlternateContent xmlns:mc="http://schemas.openxmlformats.org/markup-compatibility/2006">
      <mc:Choice Requires="x14">
        <oleObject shapeId="1030" r:id="rId10">
          <objectPr defaultSize="0" autoPict="0" r:id="rId11">
            <anchor moveWithCells="1">
              <from>
                <xdr:col>8</xdr:col>
                <xdr:colOff>95250</xdr:colOff>
                <xdr:row>15</xdr:row>
                <xdr:rowOff>57150</xdr:rowOff>
              </from>
              <to>
                <xdr:col>11</xdr:col>
                <xdr:colOff>476250</xdr:colOff>
                <xdr:row>17</xdr:row>
                <xdr:rowOff>85725</xdr:rowOff>
              </to>
            </anchor>
          </objectPr>
        </oleObject>
      </mc:Choice>
      <mc:Fallback>
        <oleObject shapeId="1030" r:id="rId10"/>
      </mc:Fallback>
    </mc:AlternateContent>
    <mc:AlternateContent xmlns:mc="http://schemas.openxmlformats.org/markup-compatibility/2006">
      <mc:Choice Requires="x14">
        <oleObject shapeId="1031" r:id="rId12">
          <objectPr defaultSize="0" r:id="rId13">
            <anchor moveWithCells="1">
              <from>
                <xdr:col>8</xdr:col>
                <xdr:colOff>447675</xdr:colOff>
                <xdr:row>18</xdr:row>
                <xdr:rowOff>133350</xdr:rowOff>
              </from>
              <to>
                <xdr:col>11</xdr:col>
                <xdr:colOff>123825</xdr:colOff>
                <xdr:row>21</xdr:row>
                <xdr:rowOff>85725</xdr:rowOff>
              </to>
            </anchor>
          </objectPr>
        </oleObject>
      </mc:Choice>
      <mc:Fallback>
        <oleObject shapeId="1031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Sheet1</vt:lpstr>
      <vt:lpstr>Data</vt:lpstr>
      <vt:lpstr>a</vt:lpstr>
      <vt:lpstr>alpha</vt:lpstr>
      <vt:lpstr>bigN</vt:lpstr>
      <vt:lpstr>MSE</vt:lpstr>
      <vt:lpstr>n</vt:lpstr>
      <vt:lpstr>SSE</vt:lpstr>
      <vt:lpstr>SST</vt:lpstr>
      <vt:lpstr>SSTreat</vt:lpstr>
      <vt:lpstr>t</vt:lpstr>
      <vt:lpstr>ydotdot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Nuttelman</dc:creator>
  <cp:lastModifiedBy>Charlie</cp:lastModifiedBy>
  <dcterms:created xsi:type="dcterms:W3CDTF">2008-10-21T23:21:15Z</dcterms:created>
  <dcterms:modified xsi:type="dcterms:W3CDTF">2020-11-10T21:44:18Z</dcterms:modified>
</cp:coreProperties>
</file>