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https://o365coloradoedu-my.sharepoint.com/personal/falconer_colorado_edu/Documents/@@Active files/"/>
    </mc:Choice>
  </mc:AlternateContent>
  <xr:revisionPtr revIDLastSave="632" documentId="8_{66D6023E-9A64-4DF9-B10D-98C2C9B09C33}" xr6:coauthVersionLast="47" xr6:coauthVersionMax="47" xr10:uidLastSave="{3F58DDEC-9F6B-41D8-805D-546E3BAC0AEC}"/>
  <bookViews>
    <workbookView xWindow="2115" yWindow="15" windowWidth="25845" windowHeight="10785" activeTab="1" xr2:uid="{00000000-000D-0000-FFFF-FFFF00000000}"/>
  </bookViews>
  <sheets>
    <sheet name="DeltaH changes with temp" sheetId="1" r:id="rId1"/>
    <sheet name="DeltaH at 298 K constant" sheetId="2" r:id="rId2"/>
  </sheets>
  <definedNames>
    <definedName name="ntot" localSheetId="1">'DeltaH at 298 K constant'!$G$8</definedName>
    <definedName name="ntot">'DeltaH changes with temp'!$G$8</definedName>
    <definedName name="P" localSheetId="1">'DeltaH at 298 K constant'!$B$12</definedName>
    <definedName name="P">'DeltaH changes with temp'!$B$12</definedName>
    <definedName name="Rg" localSheetId="1">'DeltaH at 298 K constant'!$B$9</definedName>
    <definedName name="Rg">'DeltaH changes with temp'!$B$9</definedName>
    <definedName name="solver_adj" localSheetId="1" hidden="1">'DeltaH at 298 K constant'!$G$11:$G$13</definedName>
    <definedName name="solver_adj" localSheetId="0" hidden="1">'DeltaH changes with temp'!$G$11:$G$13</definedName>
    <definedName name="solver_cvg" localSheetId="1" hidden="1">0.0001</definedName>
    <definedName name="solver_cvg" localSheetId="0" hidden="1">0.0001</definedName>
    <definedName name="solver_drv" localSheetId="1" hidden="1">1</definedName>
    <definedName name="solver_drv" localSheetId="0" hidden="1">1</definedName>
    <definedName name="solver_eng" localSheetId="1" hidden="1">1</definedName>
    <definedName name="solver_eng" localSheetId="0" hidden="1">1</definedName>
    <definedName name="solver_est" localSheetId="1" hidden="1">1</definedName>
    <definedName name="solver_est" localSheetId="0" hidden="1">1</definedName>
    <definedName name="solver_itr" localSheetId="1" hidden="1">2147483647</definedName>
    <definedName name="solver_itr" localSheetId="0" hidden="1">2147483647</definedName>
    <definedName name="solver_lhs1" localSheetId="1" hidden="1">'DeltaH at 298 K constant'!$O$10</definedName>
    <definedName name="solver_lhs1" localSheetId="0" hidden="1">'DeltaH changes with temp'!$O$10</definedName>
    <definedName name="solver_lhs2" localSheetId="1" hidden="1">'DeltaH at 298 K constant'!$G$11</definedName>
    <definedName name="solver_lhs2" localSheetId="0" hidden="1">'DeltaH changes with temp'!$G$10</definedName>
    <definedName name="solver_lhs3" localSheetId="1" hidden="1">'DeltaH at 298 K constant'!$G$10</definedName>
    <definedName name="solver_lhs3" localSheetId="0" hidden="1">'DeltaH changes with temp'!$O$11</definedName>
    <definedName name="solver_lhs4" localSheetId="1" hidden="1">'DeltaH at 298 K constant'!$O$11</definedName>
    <definedName name="solver_lhs4" localSheetId="0" hidden="1">'DeltaH changes with temp'!$G$11</definedName>
    <definedName name="solver_lhs5" localSheetId="1" hidden="1">'DeltaH at 298 K constant'!$G$10</definedName>
    <definedName name="solver_lhs5" localSheetId="0" hidden="1">'DeltaH changes with temp'!$G$10</definedName>
    <definedName name="solver_lhs6" localSheetId="1" hidden="1">'DeltaH at 298 K constant'!$G$10</definedName>
    <definedName name="solver_lhs6" localSheetId="0" hidden="1">'DeltaH changes with temp'!$G$10</definedName>
    <definedName name="solver_lhs7" localSheetId="1" hidden="1">'DeltaH at 298 K constant'!$G$10</definedName>
    <definedName name="solver_lhs7" localSheetId="0" hidden="1">'DeltaH changes with temp'!$G$10</definedName>
    <definedName name="solver_lhs8" localSheetId="1" hidden="1">'DeltaH at 298 K constant'!$O$12</definedName>
    <definedName name="solver_lhs8" localSheetId="0" hidden="1">'DeltaH changes with temp'!$O$12</definedName>
    <definedName name="solver_mip" localSheetId="1" hidden="1">2147483647</definedName>
    <definedName name="solver_mip" localSheetId="0" hidden="1">2147483647</definedName>
    <definedName name="solver_mni" localSheetId="1" hidden="1">30</definedName>
    <definedName name="solver_mni" localSheetId="0" hidden="1">30</definedName>
    <definedName name="solver_mrt" localSheetId="1" hidden="1">0.075</definedName>
    <definedName name="solver_mrt" localSheetId="0" hidden="1">0.075</definedName>
    <definedName name="solver_msl" localSheetId="1" hidden="1">2</definedName>
    <definedName name="solver_msl" localSheetId="0" hidden="1">2</definedName>
    <definedName name="solver_neg" localSheetId="1" hidden="1">1</definedName>
    <definedName name="solver_neg" localSheetId="0" hidden="1">1</definedName>
    <definedName name="solver_nod" localSheetId="1" hidden="1">2147483647</definedName>
    <definedName name="solver_nod" localSheetId="0" hidden="1">2147483647</definedName>
    <definedName name="solver_num" localSheetId="1" hidden="1">4</definedName>
    <definedName name="solver_num" localSheetId="0" hidden="1">4</definedName>
    <definedName name="solver_nwt" localSheetId="1" hidden="1">1</definedName>
    <definedName name="solver_nwt" localSheetId="0" hidden="1">1</definedName>
    <definedName name="solver_opt" localSheetId="1" hidden="1">'DeltaH at 298 K constant'!$J$8</definedName>
    <definedName name="solver_opt" localSheetId="0" hidden="1">'DeltaH changes with temp'!$J$8</definedName>
    <definedName name="solver_pre" localSheetId="1" hidden="1">0.000001</definedName>
    <definedName name="solver_pre" localSheetId="0" hidden="1">0.000001</definedName>
    <definedName name="solver_rbv" localSheetId="1" hidden="1">1</definedName>
    <definedName name="solver_rbv" localSheetId="0" hidden="1">1</definedName>
    <definedName name="solver_rel1" localSheetId="1" hidden="1">2</definedName>
    <definedName name="solver_rel1" localSheetId="0" hidden="1">2</definedName>
    <definedName name="solver_rel2" localSheetId="1" hidden="1">3</definedName>
    <definedName name="solver_rel2" localSheetId="0" hidden="1">3</definedName>
    <definedName name="solver_rel3" localSheetId="1" hidden="1">3</definedName>
    <definedName name="solver_rel3" localSheetId="0" hidden="1">2</definedName>
    <definedName name="solver_rel4" localSheetId="1" hidden="1">2</definedName>
    <definedName name="solver_rel4" localSheetId="0" hidden="1">3</definedName>
    <definedName name="solver_rel5" localSheetId="1" hidden="1">3</definedName>
    <definedName name="solver_rel5" localSheetId="0" hidden="1">3</definedName>
    <definedName name="solver_rel6" localSheetId="1" hidden="1">3</definedName>
    <definedName name="solver_rel6" localSheetId="0" hidden="1">3</definedName>
    <definedName name="solver_rel7" localSheetId="1" hidden="1">3</definedName>
    <definedName name="solver_rel7" localSheetId="0" hidden="1">3</definedName>
    <definedName name="solver_rel8" localSheetId="1" hidden="1">2</definedName>
    <definedName name="solver_rel8" localSheetId="0" hidden="1">2</definedName>
    <definedName name="solver_rhs1" localSheetId="1" hidden="1">0</definedName>
    <definedName name="solver_rhs1" localSheetId="0" hidden="1">0</definedName>
    <definedName name="solver_rhs2" localSheetId="1" hidden="1">0.000000000001</definedName>
    <definedName name="solver_rhs2" localSheetId="0" hidden="1">0.000000000001</definedName>
    <definedName name="solver_rhs3" localSheetId="1" hidden="1">0.000000000001</definedName>
    <definedName name="solver_rhs3" localSheetId="0" hidden="1">0</definedName>
    <definedName name="solver_rhs4" localSheetId="1" hidden="1">0</definedName>
    <definedName name="solver_rhs4" localSheetId="0" hidden="1">0.000000000001</definedName>
    <definedName name="solver_rhs5" localSheetId="1" hidden="1">0.000000000001</definedName>
    <definedName name="solver_rhs5" localSheetId="0" hidden="1">0.000000000001</definedName>
    <definedName name="solver_rhs6" localSheetId="1" hidden="1">0.000000000001</definedName>
    <definedName name="solver_rhs6" localSheetId="0" hidden="1">0.000000000001</definedName>
    <definedName name="solver_rhs7" localSheetId="1" hidden="1">0.000000000001</definedName>
    <definedName name="solver_rhs7" localSheetId="0" hidden="1">0.000000000001</definedName>
    <definedName name="solver_rhs8" localSheetId="1" hidden="1">0</definedName>
    <definedName name="solver_rhs8" localSheetId="0" hidden="1">0</definedName>
    <definedName name="solver_rlx" localSheetId="1" hidden="1">2</definedName>
    <definedName name="solver_rlx" localSheetId="0" hidden="1">2</definedName>
    <definedName name="solver_rsd" localSheetId="1" hidden="1">0</definedName>
    <definedName name="solver_rsd" localSheetId="0" hidden="1">0</definedName>
    <definedName name="solver_scl" localSheetId="1" hidden="1">1</definedName>
    <definedName name="solver_scl" localSheetId="0" hidden="1">1</definedName>
    <definedName name="solver_sho" localSheetId="1" hidden="1">2</definedName>
    <definedName name="solver_sho" localSheetId="0" hidden="1">2</definedName>
    <definedName name="solver_ssz" localSheetId="1" hidden="1">100</definedName>
    <definedName name="solver_ssz" localSheetId="0" hidden="1">100</definedName>
    <definedName name="solver_tim" localSheetId="1" hidden="1">2147483647</definedName>
    <definedName name="solver_tim" localSheetId="0" hidden="1">2147483647</definedName>
    <definedName name="solver_tol" localSheetId="1" hidden="1">0.01</definedName>
    <definedName name="solver_tol" localSheetId="0" hidden="1">0.01</definedName>
    <definedName name="solver_typ" localSheetId="1" hidden="1">2</definedName>
    <definedName name="solver_typ" localSheetId="0" hidden="1">2</definedName>
    <definedName name="solver_val" localSheetId="1" hidden="1">0</definedName>
    <definedName name="solver_val" localSheetId="0" hidden="1">0</definedName>
    <definedName name="solver_ver" localSheetId="1" hidden="1">3</definedName>
    <definedName name="solver_ver" localSheetId="0" hidden="1">3</definedName>
    <definedName name="T" localSheetId="1">'DeltaH at 298 K constant'!$B$10</definedName>
    <definedName name="T">'DeltaH changes with temp'!$B$10</definedName>
    <definedName name="TR" localSheetId="1">'DeltaH at 298 K constant'!$B$11</definedName>
    <definedName name="TR">'DeltaH changes with temp'!$B$11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2" l="1"/>
  <c r="D20" i="2"/>
  <c r="G45" i="1"/>
  <c r="G46" i="1"/>
  <c r="G47" i="1"/>
  <c r="G48" i="1"/>
  <c r="G49" i="1"/>
  <c r="G44" i="1"/>
  <c r="F17" i="2" l="1"/>
  <c r="E11" i="2" s="1"/>
  <c r="E17" i="2"/>
  <c r="N11" i="2" l="1"/>
  <c r="M11" i="2"/>
  <c r="N10" i="2"/>
  <c r="M10" i="2"/>
  <c r="G8" i="2"/>
  <c r="H12" i="2" s="1"/>
  <c r="I12" i="2" s="1"/>
  <c r="J12" i="2" s="1"/>
  <c r="M31" i="1"/>
  <c r="L31" i="1"/>
  <c r="K31" i="1"/>
  <c r="J31" i="1"/>
  <c r="O10" i="2" l="1"/>
  <c r="O11" i="2"/>
  <c r="H13" i="2"/>
  <c r="I13" i="2" s="1"/>
  <c r="J13" i="2" s="1"/>
  <c r="H11" i="2"/>
  <c r="I11" i="2" s="1"/>
  <c r="J11" i="2" l="1"/>
  <c r="J8" i="2" s="1"/>
  <c r="N11" i="1" l="1"/>
  <c r="N10" i="1"/>
  <c r="M11" i="1"/>
  <c r="M10" i="1"/>
  <c r="Q31" i="1"/>
  <c r="G8" i="1"/>
  <c r="H12" i="1" l="1"/>
  <c r="I12" i="1" s="1"/>
  <c r="J12" i="1" s="1"/>
  <c r="H11" i="1" l="1"/>
  <c r="H13" i="1"/>
  <c r="I13" i="1" s="1"/>
  <c r="J13" i="1" s="1"/>
  <c r="C31" i="1"/>
  <c r="C32" i="1"/>
  <c r="C33" i="1"/>
  <c r="I11" i="1" l="1"/>
  <c r="F52" i="1"/>
  <c r="O33" i="1"/>
  <c r="P33" i="1" s="1"/>
  <c r="R33" i="1" s="1"/>
  <c r="O11" i="1" l="1"/>
  <c r="O10" i="1"/>
  <c r="O32" i="1" l="1"/>
  <c r="P32" i="1" s="1"/>
  <c r="R32" i="1" s="1"/>
  <c r="T32" i="1" s="1"/>
  <c r="O31" i="1"/>
  <c r="S33" i="1"/>
  <c r="P31" i="1" l="1"/>
  <c r="E11" i="1" s="1"/>
  <c r="J11" i="1" s="1"/>
  <c r="J8" i="1" s="1"/>
  <c r="S31" i="1"/>
  <c r="D43" i="1" s="1"/>
  <c r="S32" i="1"/>
  <c r="R31" i="1" l="1"/>
  <c r="D52" i="1" s="1"/>
  <c r="T31" i="1" l="1"/>
  <c r="F4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John L Falconer</author>
  </authors>
  <commentList>
    <comment ref="J8" authorId="0" shapeId="0" xr:uid="{00000000-0006-0000-0000-000001000000}">
      <text>
        <r>
          <rPr>
            <sz val="9"/>
            <color indexed="81"/>
            <rFont val="Tahoma"/>
            <family val="2"/>
          </rPr>
          <t>This value is minimized in Solver to determine equilibrium compositions by varying the moles out (Cells G11-G13)</t>
        </r>
      </text>
    </comment>
    <comment ref="B9" authorId="0" shapeId="0" xr:uid="{00000000-0006-0000-0000-000002000000}">
      <text>
        <r>
          <rPr>
            <sz val="9"/>
            <color indexed="81"/>
            <rFont val="Tahoma"/>
            <family val="2"/>
          </rPr>
          <t>Ideal gas constant</t>
        </r>
      </text>
    </comment>
    <comment ref="E9" authorId="0" shapeId="0" xr:uid="{00000000-0006-0000-0000-000003000000}">
      <text>
        <r>
          <rPr>
            <sz val="9"/>
            <color indexed="81"/>
            <rFont val="Tahoma"/>
            <family val="2"/>
          </rPr>
          <t>Gibbs free energy of formation at temperature T (Cell B9) divided by RT</t>
        </r>
      </text>
    </comment>
    <comment ref="F9" authorId="0" shapeId="0" xr:uid="{00000000-0006-0000-0000-000004000000}">
      <text>
        <r>
          <rPr>
            <sz val="9"/>
            <color indexed="81"/>
            <rFont val="Tahoma"/>
            <family val="2"/>
          </rPr>
          <t>Moles fed to the system</t>
        </r>
      </text>
    </comment>
    <comment ref="G9" authorId="0" shapeId="0" xr:uid="{00000000-0006-0000-0000-000005000000}">
      <text>
        <r>
          <rPr>
            <sz val="9"/>
            <color indexed="81"/>
            <rFont val="Tahoma"/>
            <family val="2"/>
          </rPr>
          <t>Equilibrium moles when nG is minimized</t>
        </r>
      </text>
    </comment>
    <comment ref="H9" authorId="0" shapeId="0" xr:uid="{00000000-0006-0000-0000-000006000000}">
      <text>
        <r>
          <rPr>
            <sz val="9"/>
            <color indexed="81"/>
            <rFont val="Tahoma"/>
            <family val="2"/>
          </rPr>
          <t>Equilibrium mole fractions when nG/RT minimized</t>
        </r>
      </text>
    </comment>
    <comment ref="O9" authorId="0" shapeId="0" xr:uid="{00000000-0006-0000-0000-000007000000}">
      <text>
        <r>
          <rPr>
            <sz val="9"/>
            <color indexed="81"/>
            <rFont val="Tahoma"/>
            <family val="2"/>
          </rPr>
          <t>moles of N atoms in - moles of N atoms
 out = 0 (Likewise for H)</t>
        </r>
      </text>
    </comment>
    <comment ref="E28" authorId="0" shapeId="0" xr:uid="{00000000-0006-0000-0000-000008000000}">
      <text>
        <r>
          <rPr>
            <sz val="9"/>
            <color indexed="81"/>
            <rFont val="Tahoma"/>
            <family val="2"/>
          </rPr>
          <t>Heat capacity :
Cp = A + BT +CT^2 + DT^3</t>
        </r>
      </text>
    </comment>
    <comment ref="J28" authorId="0" shapeId="0" xr:uid="{00000000-0006-0000-0000-000009000000}">
      <text>
        <r>
          <rPr>
            <sz val="9"/>
            <color indexed="81"/>
            <rFont val="Tahoma"/>
            <family val="2"/>
          </rPr>
          <t>Cp of molecule minus Cp of elements (times stoichiometric coefficients) in formation reaction</t>
        </r>
      </text>
    </comment>
    <comment ref="C29" authorId="0" shapeId="0" xr:uid="{00000000-0006-0000-0000-00000A000000}">
      <text>
        <r>
          <rPr>
            <sz val="9"/>
            <color indexed="81"/>
            <rFont val="Tahoma"/>
            <family val="2"/>
          </rPr>
          <t>Heat capacity of molecules evaluated at temperature T (Cell B9)</t>
        </r>
      </text>
    </comment>
    <comment ref="N29" authorId="0" shapeId="0" xr:uid="{00000000-0006-0000-0000-00000B000000}">
      <text>
        <r>
          <rPr>
            <sz val="9"/>
            <color indexed="81"/>
            <rFont val="Tahoma"/>
            <family val="2"/>
          </rPr>
          <t xml:space="preserve">Heat of formation at 298 K from a table
</t>
        </r>
      </text>
    </comment>
    <comment ref="O29" authorId="0" shapeId="0" xr:uid="{00000000-0006-0000-0000-00000C000000}">
      <text>
        <r>
          <rPr>
            <sz val="9"/>
            <color indexed="81"/>
            <rFont val="Tahoma"/>
            <family val="2"/>
          </rPr>
          <t>J is defined in the text box of equations below. Heat capacity terms divided by 1,000 to convert from J to kJ.</t>
        </r>
      </text>
    </comment>
    <comment ref="P29" authorId="0" shapeId="0" xr:uid="{00000000-0006-0000-0000-00000D000000}">
      <text>
        <r>
          <rPr>
            <sz val="9"/>
            <color indexed="81"/>
            <rFont val="Tahoma"/>
            <family val="2"/>
          </rPr>
          <t>I is defined in the text box of equations below. Heat capacity terms divided by 1,000 to convert from J to kJ.</t>
        </r>
      </text>
    </comment>
    <comment ref="R29" authorId="0" shapeId="0" xr:uid="{00000000-0006-0000-0000-00000E000000}">
      <text>
        <r>
          <rPr>
            <sz val="9"/>
            <color indexed="81"/>
            <rFont val="Tahoma"/>
            <family val="2"/>
          </rPr>
          <t>Heat capacity terms in formula were divided by 1,000 to convert from J to kJ</t>
        </r>
      </text>
    </comment>
    <comment ref="S29" authorId="0" shapeId="0" xr:uid="{00000000-0006-0000-0000-00000F000000}">
      <text>
        <r>
          <rPr>
            <sz val="9"/>
            <color indexed="81"/>
            <rFont val="Tahoma"/>
            <family val="2"/>
          </rPr>
          <t>Heat of formation at temperature T (Cell B9). Heat capacity terms in formula were divided by 1,000 to convert from J to kJ</t>
        </r>
      </text>
    </comment>
    <comment ref="T29" authorId="0" shapeId="0" xr:uid="{00000000-0006-0000-0000-000010000000}">
      <text>
        <r>
          <rPr>
            <sz val="9"/>
            <color indexed="81"/>
            <rFont val="Symbol"/>
            <family val="1"/>
            <charset val="2"/>
          </rPr>
          <t>D</t>
        </r>
        <r>
          <rPr>
            <sz val="9"/>
            <color indexed="81"/>
            <rFont val="Tahoma"/>
            <family val="2"/>
          </rPr>
          <t>G of formation at temperature T (Cell B10)</t>
        </r>
      </text>
    </comment>
    <comment ref="U29" authorId="0" shapeId="0" xr:uid="{00000000-0006-0000-0000-000011000000}">
      <text>
        <r>
          <rPr>
            <sz val="9"/>
            <color indexed="81"/>
            <rFont val="Tahoma"/>
            <family val="2"/>
          </rPr>
          <t>Gibbs free energy of formation  at 298 K (from a table)</t>
        </r>
      </text>
    </comment>
    <comment ref="D42" authorId="0" shapeId="0" xr:uid="{B01648D1-8B89-48DB-B8BD-823686A187D3}">
      <text>
        <r>
          <rPr>
            <sz val="9"/>
            <color indexed="81"/>
            <rFont val="Tahoma"/>
            <family val="2"/>
          </rPr>
          <t>Heat of reaction</t>
        </r>
      </text>
    </comment>
    <comment ref="G42" authorId="0" shapeId="0" xr:uid="{7C257E10-5E26-4E30-BCA1-D2CE07AF2F3D}">
      <text>
        <r>
          <rPr>
            <sz val="9"/>
            <color indexed="81"/>
            <rFont val="Tahoma"/>
            <family val="2"/>
          </rPr>
          <t>Equilibrium constant calculated from the Gibbs free energy change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John L Falconer</author>
  </authors>
  <commentList>
    <comment ref="J8" authorId="0" shapeId="0" xr:uid="{2163A017-C45F-4D80-A684-B8A701DF833D}">
      <text>
        <r>
          <rPr>
            <sz val="9"/>
            <color indexed="81"/>
            <rFont val="Tahoma"/>
            <family val="2"/>
          </rPr>
          <t>This value is minimized in Solver to determine equilibrium compositions by varying the moles out (Cells G11-G13).</t>
        </r>
      </text>
    </comment>
    <comment ref="B9" authorId="0" shapeId="0" xr:uid="{397B6298-A9CA-4F1C-B860-0E159B78FC2A}">
      <text>
        <r>
          <rPr>
            <sz val="9"/>
            <color indexed="81"/>
            <rFont val="Tahoma"/>
            <family val="2"/>
          </rPr>
          <t>Ideal gas constant</t>
        </r>
      </text>
    </comment>
    <comment ref="E9" authorId="0" shapeId="0" xr:uid="{7CE4C03F-6C43-4465-865E-EA244AB3B79D}">
      <text>
        <r>
          <rPr>
            <sz val="9"/>
            <color indexed="81"/>
            <rFont val="Tahoma"/>
            <family val="2"/>
          </rPr>
          <t>Gibbs free energy of formation at temperature T (Cell B10) divided by RT</t>
        </r>
      </text>
    </comment>
    <comment ref="F9" authorId="0" shapeId="0" xr:uid="{98261479-0A3B-498A-9C91-14A228690E50}">
      <text>
        <r>
          <rPr>
            <sz val="9"/>
            <color indexed="81"/>
            <rFont val="Tahoma"/>
            <family val="2"/>
          </rPr>
          <t>Moles fed to the system.</t>
        </r>
      </text>
    </comment>
    <comment ref="G9" authorId="0" shapeId="0" xr:uid="{625B6281-8B96-4EA5-B1CA-799543324C61}">
      <text>
        <r>
          <rPr>
            <sz val="9"/>
            <color indexed="81"/>
            <rFont val="Tahoma"/>
            <family val="2"/>
          </rPr>
          <t>Equilibrium moles when nG is minimized</t>
        </r>
      </text>
    </comment>
    <comment ref="H9" authorId="0" shapeId="0" xr:uid="{EECEDD21-C307-4C27-8E6A-722A7F2471B3}">
      <text>
        <r>
          <rPr>
            <sz val="9"/>
            <color indexed="81"/>
            <rFont val="Tahoma"/>
            <family val="2"/>
          </rPr>
          <t>Equilibrium mole fractions when nG/RT minimized</t>
        </r>
      </text>
    </comment>
    <comment ref="O9" authorId="0" shapeId="0" xr:uid="{BE8BC28B-B5D9-4AA8-8D2A-D9AD51661A1C}">
      <text>
        <r>
          <rPr>
            <sz val="9"/>
            <color indexed="81"/>
            <rFont val="Tahoma"/>
            <family val="2"/>
          </rPr>
          <t>moles of N atoms in - moles of N atoms out =0 (Likewise for H)</t>
        </r>
      </text>
    </comment>
  </commentList>
</comments>
</file>

<file path=xl/sharedStrings.xml><?xml version="1.0" encoding="utf-8"?>
<sst xmlns="http://schemas.openxmlformats.org/spreadsheetml/2006/main" count="119" uniqueCount="67">
  <si>
    <t>Department of Chemical and Biological Engineering</t>
  </si>
  <si>
    <t>University of Colorado Boulder</t>
  </si>
  <si>
    <r>
      <t>n</t>
    </r>
    <r>
      <rPr>
        <vertAlign val="subscript"/>
        <sz val="11"/>
        <color theme="1"/>
        <rFont val="Calibri"/>
        <family val="2"/>
        <scheme val="minor"/>
      </rPr>
      <t>in</t>
    </r>
  </si>
  <si>
    <r>
      <t>n</t>
    </r>
    <r>
      <rPr>
        <vertAlign val="subscript"/>
        <sz val="11"/>
        <color theme="1"/>
        <rFont val="Calibri"/>
        <family val="2"/>
        <scheme val="minor"/>
      </rPr>
      <t>out</t>
    </r>
  </si>
  <si>
    <t>T</t>
  </si>
  <si>
    <t>A</t>
  </si>
  <si>
    <t>B</t>
  </si>
  <si>
    <t>C</t>
  </si>
  <si>
    <t>D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</si>
  <si>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A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</si>
  <si>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D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</si>
  <si>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C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</si>
  <si>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B</t>
    </r>
  </si>
  <si>
    <t>molecule</t>
  </si>
  <si>
    <t>Atomic balances</t>
  </si>
  <si>
    <t>H</t>
  </si>
  <si>
    <t>J</t>
  </si>
  <si>
    <t>kJ/(mol K)</t>
  </si>
  <si>
    <t>I</t>
  </si>
  <si>
    <r>
      <t>T</t>
    </r>
    <r>
      <rPr>
        <vertAlign val="subscript"/>
        <sz val="11"/>
        <color theme="1"/>
        <rFont val="Calibri"/>
        <family val="2"/>
        <scheme val="minor"/>
      </rPr>
      <t>R</t>
    </r>
  </si>
  <si>
    <r>
      <t>R</t>
    </r>
    <r>
      <rPr>
        <vertAlign val="subscript"/>
        <sz val="11"/>
        <color theme="1"/>
        <rFont val="Calibri"/>
        <family val="2"/>
        <scheme val="minor"/>
      </rPr>
      <t>g</t>
    </r>
  </si>
  <si>
    <r>
      <t>H</t>
    </r>
    <r>
      <rPr>
        <vertAlign val="subscript"/>
        <sz val="11"/>
        <color theme="1"/>
        <rFont val="Calibri"/>
        <family val="2"/>
        <scheme val="minor"/>
      </rPr>
      <t>2</t>
    </r>
  </si>
  <si>
    <t>out</t>
  </si>
  <si>
    <t>in</t>
  </si>
  <si>
    <t>out-in</t>
  </si>
  <si>
    <t>kJ/mol</t>
  </si>
  <si>
    <t>Atom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</si>
  <si>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C</t>
    </r>
    <r>
      <rPr>
        <vertAlign val="subscript"/>
        <sz val="11"/>
        <color theme="1"/>
        <rFont val="Calibri"/>
        <family val="2"/>
        <scheme val="minor"/>
      </rPr>
      <t>P</t>
    </r>
    <r>
      <rPr>
        <i/>
        <sz val="11"/>
        <color theme="1"/>
        <rFont val="Calibri"/>
        <family val="2"/>
        <scheme val="minor"/>
      </rPr>
      <t xml:space="preserve"> (J/(mol K) </t>
    </r>
    <r>
      <rPr>
        <sz val="11"/>
        <color theme="1"/>
        <rFont val="Calibri"/>
        <family val="2"/>
        <scheme val="minor"/>
      </rPr>
      <t>for formation reactions</t>
    </r>
  </si>
  <si>
    <t>P</t>
  </si>
  <si>
    <t xml:space="preserve">K </t>
  </si>
  <si>
    <t>K</t>
  </si>
  <si>
    <t>bar</t>
  </si>
  <si>
    <t>J/(mol K)</t>
  </si>
  <si>
    <t>ln(yi)</t>
  </si>
  <si>
    <r>
      <t>C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at T</t>
    </r>
  </si>
  <si>
    <r>
      <t>K</t>
    </r>
    <r>
      <rPr>
        <vertAlign val="subscript"/>
        <sz val="11"/>
        <color theme="1"/>
        <rFont val="Calibri"/>
        <family val="2"/>
        <scheme val="minor"/>
      </rPr>
      <t>eq</t>
    </r>
  </si>
  <si>
    <r>
      <t>n</t>
    </r>
    <r>
      <rPr>
        <vertAlign val="subscript"/>
        <sz val="11"/>
        <color theme="1"/>
        <rFont val="Calibri"/>
        <family val="2"/>
        <scheme val="minor"/>
      </rPr>
      <t>total,out</t>
    </r>
    <r>
      <rPr>
        <sz val="11"/>
        <color theme="1"/>
        <rFont val="Calibri"/>
        <family val="2"/>
        <scheme val="minor"/>
      </rPr>
      <t>=</t>
    </r>
  </si>
  <si>
    <t xml:space="preserve">kJ/mol </t>
  </si>
  <si>
    <t>input values in green</t>
  </si>
  <si>
    <t>Cells used in Solver in yellow</t>
  </si>
  <si>
    <t>Solution in blue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</si>
  <si>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</t>
    </r>
    <r>
      <rPr>
        <vertAlign val="subscript"/>
        <sz val="11"/>
        <color theme="1"/>
        <rFont val="Calibri"/>
        <family val="2"/>
        <scheme val="minor"/>
      </rPr>
      <t>f,298</t>
    </r>
  </si>
  <si>
    <t>nG/RT=</t>
  </si>
  <si>
    <r>
      <t>Heat capacity (</t>
    </r>
    <r>
      <rPr>
        <i/>
        <sz val="11"/>
        <color theme="1"/>
        <rFont val="Calibri"/>
        <family val="2"/>
        <scheme val="minor"/>
      </rPr>
      <t>J/(mol K</t>
    </r>
    <r>
      <rPr>
        <sz val="11"/>
        <color theme="1"/>
        <rFont val="Calibri"/>
        <family val="2"/>
        <scheme val="minor"/>
      </rPr>
      <t>)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</si>
  <si>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f,T</t>
    </r>
    <r>
      <rPr>
        <sz val="11"/>
        <color theme="1"/>
        <rFont val="Calibri"/>
        <family val="2"/>
        <scheme val="minor"/>
      </rPr>
      <t>/RT</t>
    </r>
  </si>
  <si>
    <t>https://LearnChemE.com</t>
  </si>
  <si>
    <t>N</t>
  </si>
  <si>
    <t>Calculates heat of reaction as function of temperature using temperature-dependent heat capacities</t>
  </si>
  <si>
    <t xml:space="preserve">Assume heat capacity is independent of temperature 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</si>
  <si>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rxn,T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</si>
  <si>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rxn,T</t>
    </r>
    <r>
      <rPr>
        <sz val="11"/>
        <color theme="1"/>
        <rFont val="Calibri"/>
        <family val="2"/>
        <scheme val="minor"/>
      </rPr>
      <t>/RT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</si>
  <si>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f,298</t>
    </r>
    <r>
      <rPr>
        <sz val="11"/>
        <color theme="1"/>
        <rFont val="Calibri"/>
        <family val="2"/>
        <scheme val="minor"/>
      </rPr>
      <t>/RT</t>
    </r>
    <r>
      <rPr>
        <vertAlign val="subscript"/>
        <sz val="11"/>
        <color theme="1"/>
        <rFont val="Calibri"/>
        <family val="2"/>
        <scheme val="minor"/>
      </rPr>
      <t>R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</si>
  <si>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f,T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</si>
  <si>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f,T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</si>
  <si>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f,298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</si>
  <si>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f,298</t>
    </r>
  </si>
  <si>
    <r>
      <t>NH</t>
    </r>
    <r>
      <rPr>
        <vertAlign val="subscript"/>
        <sz val="11"/>
        <color theme="1"/>
        <rFont val="Calibri"/>
        <family val="2"/>
        <scheme val="minor"/>
      </rPr>
      <t>3</t>
    </r>
  </si>
  <si>
    <r>
      <t>N</t>
    </r>
    <r>
      <rPr>
        <vertAlign val="subscript"/>
        <sz val="11"/>
        <color theme="1"/>
        <rFont val="Calibri"/>
        <family val="2"/>
        <scheme val="minor"/>
      </rPr>
      <t>2</t>
    </r>
  </si>
  <si>
    <r>
      <t>n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*(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i,f,T</t>
    </r>
    <r>
      <rPr>
        <sz val="11"/>
        <color theme="1"/>
        <rFont val="Calibri"/>
        <family val="2"/>
        <scheme val="minor"/>
      </rPr>
      <t>/RT + ln(y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*P))</t>
    </r>
  </si>
  <si>
    <r>
      <t>y</t>
    </r>
    <r>
      <rPr>
        <vertAlign val="subscript"/>
        <sz val="11"/>
        <color theme="1"/>
        <rFont val="Calibri"/>
        <family val="2"/>
        <scheme val="minor"/>
      </rPr>
      <t>i</t>
    </r>
  </si>
  <si>
    <t>Calculate chemical equilibrium for ammonia formation using minimization of Gibbs free energy</t>
  </si>
  <si>
    <t xml:space="preserve">Heat of reaction and heat capacities depend on temperature  </t>
  </si>
  <si>
    <t>Use constant heat capacity at 298 K and vant Hoff equation</t>
  </si>
  <si>
    <r>
      <t>K = exp(-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f,T</t>
    </r>
    <r>
      <rPr>
        <sz val="11"/>
        <color theme="1"/>
        <rFont val="Calibri"/>
        <family val="2"/>
        <scheme val="minor"/>
      </rPr>
      <t>/RT)</t>
    </r>
  </si>
  <si>
    <r>
      <t>y</t>
    </r>
    <r>
      <rPr>
        <vertAlign val="subscript"/>
        <sz val="11"/>
        <color theme="1"/>
        <rFont val="Calibri"/>
        <family val="2"/>
        <scheme val="minor"/>
      </rPr>
      <t>NH3</t>
    </r>
    <r>
      <rPr>
        <sz val="11"/>
        <color theme="1"/>
        <rFont val="Calibri"/>
        <family val="2"/>
        <scheme val="minor"/>
      </rPr>
      <t>/(y</t>
    </r>
    <r>
      <rPr>
        <vertAlign val="subscript"/>
        <sz val="11"/>
        <color theme="1"/>
        <rFont val="Calibri"/>
        <family val="2"/>
        <scheme val="minor"/>
      </rPr>
      <t>N2</t>
    </r>
    <r>
      <rPr>
        <vertAlign val="superscript"/>
        <sz val="11"/>
        <color theme="1"/>
        <rFont val="Calibri"/>
        <family val="2"/>
        <scheme val="minor"/>
      </rPr>
      <t>0.5</t>
    </r>
    <r>
      <rPr>
        <sz val="11"/>
        <color theme="1"/>
        <rFont val="Calibri"/>
        <family val="2"/>
        <scheme val="minor"/>
      </rPr>
      <t>y</t>
    </r>
    <r>
      <rPr>
        <vertAlign val="subscript"/>
        <sz val="11"/>
        <color theme="1"/>
        <rFont val="Calibri"/>
        <family val="2"/>
        <scheme val="minor"/>
      </rPr>
      <t>H2</t>
    </r>
    <r>
      <rPr>
        <vertAlign val="superscript"/>
        <sz val="11"/>
        <color theme="1"/>
        <rFont val="Calibri"/>
        <family val="2"/>
        <scheme val="minor"/>
      </rPr>
      <t>1.5</t>
    </r>
    <r>
      <rPr>
        <sz val="11"/>
        <color theme="1"/>
        <rFont val="Calibri"/>
        <family val="2"/>
        <scheme val="minor"/>
      </rPr>
      <t>P)</t>
    </r>
  </si>
  <si>
    <t>the ratio of mole fractions calculated from the minimization of nG/RT</t>
  </si>
  <si>
    <r>
      <t xml:space="preserve">The K value calculated from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f,T</t>
    </r>
    <r>
      <rPr>
        <sz val="11"/>
        <color theme="1"/>
        <rFont val="Calibri"/>
        <family val="2"/>
        <scheme val="minor"/>
      </rPr>
      <t xml:space="preserve"> is equal to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</si>
</sst>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0"/>
  </numFmts>
  <fonts count="12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sz val="9"/>
      <color indexed="81"/>
      <name val="Symbol"/>
      <family val="1"/>
      <charset val="2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1"/>
      <charset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7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4">
    <xf numFmtId="0" fontId="0" fillId="0" borderId="0" xfId="0"/>
    <xf numFmtId="0" fontId="1" fillId="0" borderId="0" xfId="1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/>
    </xf>
    <xf numFmtId="0" fontId="0" fillId="2" borderId="0" xfId="0" applyFill="1"/>
    <xf numFmtId="164" fontId="0" fillId="0" borderId="0" xfId="0" applyNumberFormat="1" applyAlignment="1">
      <alignment horizontal="center"/>
    </xf>
    <xf numFmtId="0" fontId="6" fillId="0" borderId="0" xfId="0" applyFont="1" applyAlignment="1">
      <alignment horizontal="center"/>
    </xf>
    <xf numFmtId="0" fontId="0" fillId="0" borderId="1" xfId="0" applyBorder="1" applyAlignment="1">
      <alignment horizontal="left"/>
    </xf>
    <xf numFmtId="0" fontId="5" fillId="0" borderId="0" xfId="0" applyFont="1"/>
    <xf numFmtId="165" fontId="0" fillId="0" borderId="0" xfId="0" applyNumberFormat="1" applyAlignment="1">
      <alignment horizontal="center"/>
    </xf>
    <xf numFmtId="0" fontId="0" fillId="3" borderId="0" xfId="0" applyFill="1" applyAlignment="1">
      <alignment horizontal="center"/>
    </xf>
    <xf numFmtId="11" fontId="0" fillId="2" borderId="4" xfId="0" applyNumberFormat="1" applyFill="1" applyBorder="1" applyAlignment="1">
      <alignment horizontal="center"/>
    </xf>
    <xf numFmtId="2" fontId="0" fillId="3" borderId="4" xfId="0" applyNumberForma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3" xfId="0" applyFont="1" applyBorder="1"/>
    <xf numFmtId="0" fontId="6" fillId="0" borderId="0" xfId="0" applyFont="1" applyAlignment="1">
      <alignment horizontal="left"/>
    </xf>
    <xf numFmtId="0" fontId="0" fillId="0" borderId="4" xfId="0" applyBorder="1" applyAlignment="1">
      <alignment horizontal="right" vertical="center"/>
    </xf>
    <xf numFmtId="0" fontId="0" fillId="3" borderId="0" xfId="0" applyFill="1"/>
    <xf numFmtId="11" fontId="0" fillId="0" borderId="3" xfId="0" applyNumberFormat="1" applyBorder="1" applyAlignment="1">
      <alignment horizontal="center"/>
    </xf>
    <xf numFmtId="165" fontId="0" fillId="4" borderId="4" xfId="0" applyNumberFormat="1" applyFill="1" applyBorder="1" applyAlignment="1">
      <alignment horizontal="center"/>
    </xf>
    <xf numFmtId="0" fontId="0" fillId="4" borderId="0" xfId="0" applyFill="1"/>
    <xf numFmtId="2" fontId="0" fillId="2" borderId="4" xfId="0" applyNumberFormat="1" applyFill="1" applyBorder="1" applyAlignment="1">
      <alignment horizontal="center"/>
    </xf>
    <xf numFmtId="165" fontId="0" fillId="5" borderId="4" xfId="0" applyNumberForma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166" fontId="0" fillId="0" borderId="0" xfId="0" applyNumberFormat="1" applyAlignment="1">
      <alignment horizontal="center"/>
    </xf>
    <xf numFmtId="164" fontId="0" fillId="3" borderId="0" xfId="0" applyNumberFormat="1" applyFill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 indent="1"/>
    </xf>
    <xf numFmtId="0" fontId="0" fillId="3" borderId="0" xfId="0" applyFill="1" applyAlignment="1" applyProtection="1">
      <alignment horizontal="center"/>
      <protection locked="0"/>
    </xf>
    <xf numFmtId="2" fontId="0" fillId="3" borderId="0" xfId="0" applyNumberFormat="1" applyFill="1" applyAlignment="1" applyProtection="1">
      <alignment horizontal="center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165" fontId="0" fillId="5" borderId="4" xfId="0" applyNumberFormat="1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CCECFF"/>
      <color rgb="FFFFFFCC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207170</xdr:colOff>
      <xdr:row>10</xdr:row>
      <xdr:rowOff>121445</xdr:rowOff>
    </xdr:from>
    <xdr:to>
      <xdr:col>17</xdr:col>
      <xdr:colOff>523876</xdr:colOff>
      <xdr:row>12</xdr:row>
      <xdr:rowOff>173183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 txBox="1"/>
          </xdr:nvSpPr>
          <xdr:spPr>
            <a:xfrm>
              <a:off x="9749488" y="2000468"/>
              <a:ext cx="1528979" cy="50201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Formation reaction</a:t>
              </a:r>
            </a:p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0.5N</a:t>
              </a:r>
              <a:r>
                <a:rPr lang="x-IV_mathan" sz="1100" baseline="-250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2</a:t>
              </a:r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+1.5H</a:t>
              </a:r>
              <a:r>
                <a:rPr lang="x-IV_mathan" sz="1100" baseline="-250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2</a:t>
              </a:r>
              <a14:m>
                <m:oMath xmlns:m="http://schemas.openxmlformats.org/officeDocument/2006/math">
                  <m:r>
                    <a:rPr lang="x-IV_mathan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→</m:t>
                  </m:r>
                </m:oMath>
              </a14:m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x-IV_mathan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NH</a:t>
              </a:r>
              <a:r>
                <a:rPr lang="x-IV_mathan" sz="1100" baseline="-250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3</a:t>
              </a:r>
            </a:p>
            <a:p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 txBox="1"/>
          </xdr:nvSpPr>
          <xdr:spPr>
            <a:xfrm>
              <a:off x="9749488" y="2000468"/>
              <a:ext cx="1528979" cy="50201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Formation reaction</a:t>
              </a:r>
            </a:p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0.5N</a:t>
              </a:r>
              <a:r>
                <a:rPr lang="x-IV_mathan" sz="1100" baseline="-250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2</a:t>
              </a:r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+1.5H</a:t>
              </a:r>
              <a:r>
                <a:rPr lang="x-IV_mathan" sz="1100" baseline="-250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2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→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x-IV_mathan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NH</a:t>
              </a:r>
              <a:r>
                <a:rPr lang="x-IV_mathan" sz="1100" baseline="-250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3</a:t>
              </a:r>
            </a:p>
            <a:p>
              <a:endParaRPr lang="en-US" sz="1100"/>
            </a:p>
          </xdr:txBody>
        </xdr:sp>
      </mc:Fallback>
    </mc:AlternateContent>
    <xdr:clientData/>
  </xdr:twoCellAnchor>
  <xdr:twoCellAnchor>
    <xdr:from>
      <xdr:col>9</xdr:col>
      <xdr:colOff>311943</xdr:colOff>
      <xdr:row>39</xdr:row>
      <xdr:rowOff>182561</xdr:rowOff>
    </xdr:from>
    <xdr:to>
      <xdr:col>20</xdr:col>
      <xdr:colOff>47622</xdr:colOff>
      <xdr:row>67</xdr:row>
      <xdr:rowOff>23813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 txBox="1"/>
          </xdr:nvSpPr>
          <xdr:spPr>
            <a:xfrm>
              <a:off x="5824537" y="4444999"/>
              <a:ext cx="6772273" cy="5639595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Minimize nG to determine equilibrium composition</a:t>
              </a: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Note that</a:t>
              </a:r>
              <a:r>
                <a:rPr lang="en-US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this reaction is a formation reaction so the heat of formation of NH</a:t>
              </a:r>
              <a:r>
                <a:rPr lang="en-US" sz="1100" baseline="-250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3</a:t>
              </a:r>
              <a:r>
                <a:rPr lang="en-US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is the heat of reaction</a:t>
              </a:r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endParaRPr lang="en-US">
                <a:effectLst/>
              </a:endParaRPr>
            </a:p>
            <a:p>
              <a14:m>
                <m:oMath xmlns:m="http://schemas.openxmlformats.org/officeDocument/2006/math">
                  <m:f>
                    <m:fPr>
                      <m:ctrlPr>
                        <a:rPr lang="en-US" sz="12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a:rPr lang="x-IV_mathan" sz="12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𝑛𝐺</m:t>
                      </m:r>
                    </m:num>
                    <m:den>
                      <m:r>
                        <m:rPr>
                          <m:sty m:val="p"/>
                        </m:rPr>
                        <a:rPr lang="en-US" sz="12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RT</m:t>
                      </m:r>
                    </m:den>
                  </m:f>
                  <m:r>
                    <a:rPr lang="x-IV_mathan" sz="12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r>
                    <m:rPr>
                      <m:sty m:val="p"/>
                    </m:rPr>
                    <a:rPr lang="en-US" sz="12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Σ</m:t>
                  </m:r>
                  <m:sSub>
                    <m:sSubPr>
                      <m:ctrlPr>
                        <a:rPr lang="en-US" sz="12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2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2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𝑖</m:t>
                      </m:r>
                    </m:sub>
                  </m:sSub>
                  <m:r>
                    <a:rPr lang="en-US" sz="12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[</m:t>
                  </m:r>
                  <m:f>
                    <m:fPr>
                      <m:ctrlPr>
                        <a:rPr lang="en-US" sz="12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m:rPr>
                          <m:sty m:val="p"/>
                        </m:rPr>
                        <a:rPr lang="x-IV_mathan" sz="12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Δ</m:t>
                      </m:r>
                      <m:sSubSup>
                        <m:sSubSupPr>
                          <m:ctrlPr>
                            <a:rPr lang="x-IV_mathan" sz="120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SupPr>
                        <m:e>
                          <m:r>
                            <a:rPr lang="x-IV_mathan" sz="12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𝐺</m:t>
                          </m:r>
                        </m:e>
                        <m:sub>
                          <m:r>
                            <a:rPr lang="x-IV_mathan" sz="12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𝑓</m:t>
                          </m:r>
                          <m:r>
                            <a:rPr lang="en-US" sz="12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,</m:t>
                          </m:r>
                          <m:r>
                            <m:rPr>
                              <m:sty m:val="p"/>
                            </m:rPr>
                            <a:rPr lang="en-US" sz="12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i</m:t>
                          </m:r>
                          <m:r>
                            <a:rPr lang="en-US" sz="12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,</m:t>
                          </m:r>
                          <m:r>
                            <a:rPr lang="x-IV_mathan" sz="12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𝑇</m:t>
                          </m:r>
                        </m:sub>
                        <m:sup>
                          <m:r>
                            <a:rPr lang="x-IV_mathan" sz="12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𝑜</m:t>
                          </m:r>
                        </m:sup>
                      </m:sSubSup>
                    </m:num>
                    <m:den>
                      <m:r>
                        <a:rPr lang="en-US" sz="12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𝑅𝑇</m:t>
                      </m:r>
                    </m:den>
                  </m:f>
                  <m:r>
                    <a:rPr lang="x-IV_mathan" sz="12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r>
                    <m:rPr>
                      <m:sty m:val="p"/>
                    </m:rPr>
                    <a:rPr lang="x-IV_mathan" sz="12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ln</m:t>
                  </m:r>
                  <m:r>
                    <a:rPr lang="en-US" sz="12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(</m:t>
                  </m:r>
                  <m:sSub>
                    <m:sSubPr>
                      <m:ctrlPr>
                        <a:rPr lang="en-US" sz="12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m:rPr>
                          <m:sty m:val="p"/>
                        </m:rPr>
                        <a:rPr lang="en-US" sz="12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y</m:t>
                      </m:r>
                    </m:e>
                    <m:sub>
                      <m:r>
                        <m:rPr>
                          <m:sty m:val="p"/>
                        </m:rPr>
                        <a:rPr lang="en-US" sz="12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i</m:t>
                      </m:r>
                    </m:sub>
                  </m:sSub>
                  <m:r>
                    <a:rPr lang="x-IV_mathan" sz="12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𝑃</m:t>
                  </m:r>
                  <m:r>
                    <a:rPr lang="en-US" sz="12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)</m:t>
                  </m:r>
                </m:oMath>
              </a14:m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]       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atomic balances:  </a:t>
              </a:r>
              <a14:m>
                <m:oMath xmlns:m="http://schemas.openxmlformats.org/officeDocument/2006/math"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m:rPr>
                          <m:sty m:val="p"/>
                        </m:rPr>
                        <a:rPr lang="en-US" sz="11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N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𝑖𝑛</m:t>
                      </m:r>
                    </m:sub>
                  </m:sSub>
                  <m: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m:rPr>
                          <m:sty m:val="p"/>
                        </m:rPr>
                        <a:rPr lang="en-US" sz="11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N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𝑜𝑢𝑡</m:t>
                      </m:r>
                    </m:sub>
                  </m:sSub>
                  <m:r>
                    <a:rPr lang="en-US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      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𝐻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𝑖𝑛</m:t>
                      </m:r>
                    </m:sub>
                  </m:sSub>
                  <m: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𝐻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𝑜𝑢𝑡</m:t>
                      </m:r>
                    </m:sub>
                  </m:sSub>
                </m:oMath>
              </a14:m>
              <a:endParaRPr lang="en-US">
                <a:effectLst/>
              </a:endParaRPr>
            </a:p>
            <a:p>
              <a:pPr rtl="0"/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Heat of formation as function of temperature 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m:rPr>
                            <m:sty m:val="p"/>
                          </m:rPr>
                          <a:rPr lang="en-US" sz="1100" b="0" i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H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n-US" sz="1100" b="0" i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T</m:t>
                        </m:r>
                      </m:sub>
                      <m:sup>
                        <m:r>
                          <m:rPr>
                            <m:sty m:val="p"/>
                          </m:rPr>
                          <a:rPr lang="en-US" sz="1100" b="0" i="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o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</m:t>
                    </m:r>
                    <m:d>
                      <m:d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</m:e>
                    </m:d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d>
                      <m:d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</m:e>
                    </m:d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d>
                      <m:d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bSup>
                      </m:e>
                    </m:d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(</m:t>
                    </m:r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)</m:t>
                    </m:r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𝐴𝑇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p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J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</m:t>
                    </m:r>
                    <m:sSub>
                      <m:sSub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</m:sSub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sSubSup>
                      <m:sSub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sub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bSup>
                  </m:oMath>
                </m:oMathPara>
              </a14:m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sSubSup>
                      <m:sSubSupPr>
                        <m:ctrlP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𝐻</m:t>
                        </m:r>
                      </m:e>
                      <m: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sub>
                      <m: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𝑜</m:t>
                        </m:r>
                      </m:sup>
                    </m:sSub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J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m:rPr>
                        <m:sty m:val="p"/>
                      </m:rP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Δ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𝐴𝑇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𝐵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𝐶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3</m:t>
                        </m:r>
                      </m:sup>
                    </m:sSup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𝐷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den>
                    </m:f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4</m:t>
                        </m:r>
                      </m:sup>
                    </m:sSup>
                  </m:oMath>
                </m:oMathPara>
              </a14:m>
              <a:endParaRPr lang="en-US">
                <a:effectLst/>
              </a:endParaRPr>
            </a:p>
            <a:p>
              <a:pPr rtl="0"/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Gibbs free energy as a function of temperature</a:t>
              </a:r>
            </a:p>
            <a:p>
              <a:pPr rtl="0"/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 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𝑅𝑇</m:t>
                        </m:r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</m:t>
                        </m:r>
                        <m:d>
                          <m:d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𝑙𝑛𝑇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𝑙𝑛</m:t>
                            </m:r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e>
                        </m:d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d>
                          <m:d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e>
                        </m:d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d>
                          <m:d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p>
                              <m:sSup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p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Sup>
                              <m:sSubSup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Sup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  <m:sup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bSup>
                          </m:e>
                        </m:d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d>
                          <m:d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p>
                              <m:sSup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p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p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3</m:t>
                                </m:r>
                              </m:sup>
                            </m:s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−</m:t>
                            </m:r>
                            <m:sSubSup>
                              <m:sSubSup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Sup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  <m:sup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3</m:t>
                                </m:r>
                              </m:sup>
                            </m:sSubSup>
                          </m:e>
                        </m:d>
                      </m:e>
                    </m:d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𝑅𝑇</m:t>
                        </m:r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𝐴𝑙𝑛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bSup>
                      </m:e>
                    </m:d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𝐴𝑙𝑛𝑇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𝐼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sSub>
                              <m:sSub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𝑇</m:t>
                                </m:r>
                              </m:e>
                              <m:sub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𝑅</m:t>
                                </m:r>
                              </m:sub>
                            </m:sSub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𝐴𝑙𝑛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bSup>
                      </m:e>
                    </m:d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𝑅𝑇</m:t>
                        </m:r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sSubSup>
                          <m:sSubSupPr>
                            <m:ctrlP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𝐺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  <m:sup>
                            <m:r>
                              <a:rPr lang="en-US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𝑜</m:t>
                            </m:r>
                          </m:sup>
                        </m:sSubSup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sub>
                        </m:sSub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𝐼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+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</m:den>
                    </m:f>
                    <m:d>
                      <m:dPr>
                        <m:begChr m:val="["/>
                        <m:endChr m:val="]"/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𝐽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m:rPr>
                            <m:sty m:val="p"/>
                          </m:rP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Δ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𝐴𝑙𝑛𝑇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𝐵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den>
                        </m:f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𝑇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6</m:t>
                            </m:r>
                          </m:den>
                        </m:f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f>
                          <m:f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fPr>
                          <m:num>
                            <m:r>
                              <m:rPr>
                                <m:sty m:val="p"/>
                              </m:rP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Δ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𝐷</m:t>
                            </m:r>
                          </m:num>
                          <m:den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12</m:t>
                            </m:r>
                          </m:den>
                        </m:f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3</m:t>
                            </m:r>
                          </m:sup>
                        </m:sSup>
                      </m:e>
                    </m:d>
                  </m:oMath>
                </m:oMathPara>
              </a14:m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Note: To</a:t>
              </a:r>
              <a:r>
                <a:rPr lang="en-US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calculate I, J, 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𝐺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,  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𝑎𝑛𝑑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</m:t>
                  </m:r>
                  <m:r>
                    <m:rPr>
                      <m:sty m:val="p"/>
                    </m:rPr>
                    <a:rPr lang="en-US" sz="1100" b="0" i="0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𝐻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</m:t>
                  </m:r>
                </m:oMath>
              </a14:m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the terms with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sSub>
                    <m:sSub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𝐶</m:t>
                      </m:r>
                    </m:e>
                    <m:sub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𝑃</m:t>
                      </m:r>
                    </m:sub>
                  </m:sSub>
                </m:oMath>
              </a14:m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were divided by 1000 because the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r>
                    <a:rPr lang="en-US" sz="11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𝐻</m:t>
                  </m:r>
                </m:oMath>
              </a14:m>
              <a:endParaRPr lang="en-US">
                <a:effectLst/>
              </a:endParaRPr>
            </a:p>
            <a:p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and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r>
                    <a:rPr lang="en-US" sz="11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𝐺</m:t>
                  </m:r>
                </m:oMath>
              </a14:m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values are in kJ/mol and the </a:t>
              </a:r>
              <a14:m>
                <m:oMath xmlns:m="http://schemas.openxmlformats.org/officeDocument/2006/math">
                  <m:r>
                    <m:rPr>
                      <m:sty m:val="p"/>
                    </m:rPr>
                    <a:rPr lang="en-US" sz="11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Δ</m:t>
                  </m:r>
                  <m:sSub>
                    <m:sSubPr>
                      <m:ctrlP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𝐶</m:t>
                      </m:r>
                    </m:e>
                    <m:sub>
                      <m:r>
                        <a:rPr lang="en-US" sz="11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𝑃</m:t>
                      </m:r>
                    </m:sub>
                  </m:sSub>
                </m:oMath>
              </a14:m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values are in J/(mol K)</a:t>
              </a:r>
              <a:endParaRPr lang="en-US">
                <a:effectLst/>
              </a:endParaRPr>
            </a:p>
            <a:p>
              <a:endParaRPr lang="en-US" sz="1100" b="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 txBox="1"/>
          </xdr:nvSpPr>
          <xdr:spPr>
            <a:xfrm>
              <a:off x="5824537" y="4444999"/>
              <a:ext cx="6772273" cy="5639595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Minimize nG to determine equilibrium composition</a:t>
              </a: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Note that</a:t>
              </a:r>
              <a:r>
                <a:rPr lang="en-US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this reaction is a formation reaction so the heat of formation of NH</a:t>
              </a:r>
              <a:r>
                <a:rPr lang="en-US" sz="1100" baseline="-250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3</a:t>
              </a:r>
              <a:r>
                <a:rPr lang="en-US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is the heat of reaction</a:t>
              </a:r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endParaRPr lang="en-US">
                <a:effectLst/>
              </a:endParaRPr>
            </a:p>
            <a:p>
              <a:r>
                <a:rPr lang="x-IV_mathan" sz="12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𝑛𝐺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/RT</a:t>
              </a:r>
              <a:r>
                <a:rPr lang="x-IV_mathan" sz="12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Σ𝑛_𝑖 [(</a:t>
              </a:r>
              <a:r>
                <a:rPr lang="x-IV_mathan" sz="12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Δ𝐺_(𝑓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,i,</a:t>
              </a:r>
              <a:r>
                <a:rPr lang="x-IV_mathan" sz="12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𝑇)^𝑜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)/𝑅𝑇</a:t>
              </a:r>
              <a:r>
                <a:rPr lang="x-IV_mathan" sz="12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+ln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(y_i</a:t>
              </a:r>
              <a:r>
                <a:rPr lang="x-IV_mathan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x-IV_mathan" sz="12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𝑃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]       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atomic balances:  </a:t>
              </a:r>
              <a:r>
                <a:rPr lang="en-US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𝑛_(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N</a:t>
              </a:r>
              <a:r>
                <a:rPr lang="en-US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,𝑖𝑛)=𝑛_(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N</a:t>
              </a:r>
              <a:r>
                <a:rPr lang="en-US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,𝑜𝑢𝑡)         𝑛_(𝐻,𝑖𝑛)=𝑛_(𝐻,𝑜𝑢𝑡)</a:t>
              </a:r>
              <a:endParaRPr lang="en-US">
                <a:effectLst/>
              </a:endParaRPr>
            </a:p>
            <a:p>
              <a:pPr rtl="0"/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Heat of formation as function of temperature 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Δ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H_T^o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+Δ𝐴(𝑇−𝑇_𝑅 )+Δ𝐵/2 (𝑇^2−𝑇_𝑅^2 )+Δ𝐶/3 (𝑇^3−𝑇_𝑅^3 )+Δ𝐷/4(𝑇^4−𝑇_𝑅^4)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−Δ𝐴𝑇_𝑅−Δ𝐵/2 𝑇_𝑅^2−Δ𝐶/3 𝑇_𝑅^3−Δ𝐷/4 𝑇_𝑅^4+Δ𝐴𝑇+Δ𝐵/2 𝑇^2+Δ𝐶/3 𝑇^3+Δ𝐷/4 𝑇^4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J=Δ𝐻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−Δ𝐴𝑇_𝑅−Δ𝐵/2 𝑇_𝑅^2−Δ𝐶/3 𝑇_𝑅^3−Δ𝐷/4 𝑇_𝑅^4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Δ𝐻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=J+Δ𝐴𝑇+Δ𝐵/2 𝑇^2+Δ𝐶/3 𝑇^3+Δ𝐷/4 𝑇^4</a:t>
              </a:r>
              <a:endParaRPr lang="en-US">
                <a:effectLst/>
              </a:endParaRPr>
            </a:p>
            <a:p>
              <a:pPr rtl="0"/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Gibbs free energy as a function of temperature</a:t>
              </a:r>
            </a:p>
            <a:p>
              <a:pPr rtl="0"/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  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𝑅𝑇=(Δ𝐺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𝑅𝑇_𝑅 )−1/𝑅 [−𝐽/𝑇+𝐽/𝑇_𝑅 +Δ𝐴(𝑙𝑛𝑇−𝑙𝑛𝑇_𝑅 )+Δ𝐵/2 (𝑇−𝑇_𝑅 )+Δ𝐶/6 (𝑇^2−𝑇_𝑅^2 )+Δ𝐷/12 (𝑇^3−𝑇_𝑅^3 )]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𝑅𝑇=(Δ𝐺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𝑅𝑇_𝑅 )+1/𝑅 [−𝐽/𝑇_𝑅 +Δ𝐴𝑙𝑛𝑇_𝑅+Δ𝐵/2 𝑇_𝑅+Δ𝐶/6 𝑇_𝑅^2+Δ𝐷/12 𝑇_𝑅^3 ]+1/𝑅 [𝐽/𝑇−Δ𝐴𝑙𝑛𝑇−Δ𝐵/2 𝑇−Δ𝐶/6 𝑇^2−Δ𝐷/12 𝑇^3 ]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𝐼=1/𝑅 [−𝐽/𝑇_𝑅 +Δ𝐴𝑙𝑛𝑇_𝑅+Δ𝐵/2 𝑇_𝑅+Δ𝐶/6 𝑇_𝑅^2+Δ𝐷/12 𝑇_𝑅^3 ]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𝑅𝑇=(Δ𝐺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𝑅^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𝑅𝑇_𝑅 )+𝐼+1/𝑅 [𝐽/𝑇−Δ𝐴𝑙𝑛𝑇−Δ𝐵/2 𝑇−Δ𝐶/6 𝑇^2−Δ𝐷/12 𝑇^3 ]</a:t>
              </a:r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Note: To</a:t>
              </a:r>
              <a:r>
                <a:rPr lang="en-US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calculate I, J,  </a:t>
              </a:r>
              <a:r>
                <a:rPr lang="en-US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Δ𝐺,  𝑎𝑛𝑑  Δ𝐻  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the terms with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Δ𝐶_𝑃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were divided by 1000 because the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Δ𝐻</a:t>
              </a:r>
              <a:endParaRPr lang="en-US">
                <a:effectLst/>
              </a:endParaRPr>
            </a:p>
            <a:p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and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Δ𝐺</a:t>
              </a:r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values are in kJ/mol and the 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Δ𝐶_𝑃</a:t>
              </a:r>
              <a:r>
                <a:rPr lang="en-US" sz="1100" b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values are in J/(mol K)</a:t>
              </a:r>
              <a:endParaRPr lang="en-US">
                <a:effectLst/>
              </a:endParaRPr>
            </a:p>
            <a:p>
              <a:endParaRPr lang="en-US" sz="1100" b="0"/>
            </a:p>
          </xdr:txBody>
        </xdr:sp>
      </mc:Fallback>
    </mc:AlternateContent>
    <xdr:clientData/>
  </xdr:twoCellAnchor>
  <xdr:twoCellAnchor>
    <xdr:from>
      <xdr:col>15</xdr:col>
      <xdr:colOff>261938</xdr:colOff>
      <xdr:row>0</xdr:row>
      <xdr:rowOff>95248</xdr:rowOff>
    </xdr:from>
    <xdr:to>
      <xdr:col>24</xdr:col>
      <xdr:colOff>23813</xdr:colOff>
      <xdr:row>10</xdr:row>
      <xdr:rowOff>35718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9560719" y="95248"/>
          <a:ext cx="5322094" cy="18097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 calculate equilibrium composition: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Enter temperature (Green Cell B10) and pressure (Green Cell B12).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Enter number of moles fed into the system (Green Cells F11-F13) 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Enter guesses for moles out of system (equilibrium moles) in Orange Cells G11-G13.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Use Solver to minimize nG/RT (Yellow Cell J8) by changing the number of moles out (orange cells), subject to the atom balance constraints (Yellow Cells O10-O11) are zero and the constraints that moles out (orange) are positive.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Some initial guesses do not reach a solution because one or more of the moles out become negative. Usually changing the value of that cell to a positive number and re-running Solver yields a solution.</a:t>
          </a:r>
          <a:endParaRPr lang="en-US">
            <a:effectLst/>
          </a:endParaRPr>
        </a:p>
        <a:p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207170</xdr:colOff>
      <xdr:row>10</xdr:row>
      <xdr:rowOff>121445</xdr:rowOff>
    </xdr:from>
    <xdr:to>
      <xdr:col>17</xdr:col>
      <xdr:colOff>523876</xdr:colOff>
      <xdr:row>12</xdr:row>
      <xdr:rowOff>173183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5F3A61D4-1E2E-4F0E-B550-DA86C60378C8}"/>
                </a:ext>
              </a:extLst>
            </xdr:cNvPr>
            <xdr:cNvSpPr txBox="1"/>
          </xdr:nvSpPr>
          <xdr:spPr>
            <a:xfrm>
              <a:off x="10008395" y="1997870"/>
              <a:ext cx="1535906" cy="508938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Formation reaction</a:t>
              </a:r>
            </a:p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0.5N</a:t>
              </a:r>
              <a:r>
                <a:rPr lang="x-IV_mathan" sz="1100" baseline="-250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2</a:t>
              </a:r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+1.5H</a:t>
              </a:r>
              <a:r>
                <a:rPr lang="x-IV_mathan" sz="1100" baseline="-250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2</a:t>
              </a:r>
              <a14:m>
                <m:oMath xmlns:m="http://schemas.openxmlformats.org/officeDocument/2006/math">
                  <m:r>
                    <a:rPr lang="x-IV_mathan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→</m:t>
                  </m:r>
                </m:oMath>
              </a14:m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x-IV_mathan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NH</a:t>
              </a:r>
              <a:r>
                <a:rPr lang="x-IV_mathan" sz="1100" baseline="-250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3</a:t>
              </a:r>
            </a:p>
            <a:p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5F3A61D4-1E2E-4F0E-B550-DA86C60378C8}"/>
                </a:ext>
              </a:extLst>
            </xdr:cNvPr>
            <xdr:cNvSpPr txBox="1"/>
          </xdr:nvSpPr>
          <xdr:spPr>
            <a:xfrm>
              <a:off x="10008395" y="1997870"/>
              <a:ext cx="1535906" cy="508938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Formation reaction</a:t>
              </a:r>
            </a:p>
            <a:p>
              <a:pPr rtl="0"/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0.5N</a:t>
              </a:r>
              <a:r>
                <a:rPr lang="x-IV_mathan" sz="1100" baseline="-250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2</a:t>
              </a:r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+1.5H</a:t>
              </a:r>
              <a:r>
                <a:rPr lang="x-IV_mathan" sz="1100" baseline="-250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2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→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x-IV_mathan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NH</a:t>
              </a:r>
              <a:r>
                <a:rPr lang="x-IV_mathan" sz="1100" baseline="-250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3</a:t>
              </a:r>
            </a:p>
            <a:p>
              <a:endParaRPr lang="en-US" sz="1100"/>
            </a:p>
          </xdr:txBody>
        </xdr:sp>
      </mc:Fallback>
    </mc:AlternateContent>
    <xdr:clientData/>
  </xdr:twoCellAnchor>
  <xdr:twoCellAnchor>
    <xdr:from>
      <xdr:col>9</xdr:col>
      <xdr:colOff>178594</xdr:colOff>
      <xdr:row>13</xdr:row>
      <xdr:rowOff>106362</xdr:rowOff>
    </xdr:from>
    <xdr:to>
      <xdr:col>17</xdr:col>
      <xdr:colOff>514350</xdr:colOff>
      <xdr:row>29</xdr:row>
      <xdr:rowOff>76201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109AECB0-ECAA-43FB-A9B5-C94674061F74}"/>
                </a:ext>
              </a:extLst>
            </xdr:cNvPr>
            <xdr:cNvSpPr txBox="1"/>
          </xdr:nvSpPr>
          <xdr:spPr>
            <a:xfrm>
              <a:off x="6065044" y="2820987"/>
              <a:ext cx="5469731" cy="1912939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Minimize nG to determine equilibrium composition</a:t>
              </a:r>
            </a:p>
            <a:p>
              <a:endParaRPr lang="en-US">
                <a:effectLst/>
              </a:endParaRPr>
            </a:p>
            <a:p>
              <a14:m>
                <m:oMath xmlns:m="http://schemas.openxmlformats.org/officeDocument/2006/math">
                  <m:f>
                    <m:fPr>
                      <m:ctrlPr>
                        <a:rPr lang="en-US" sz="12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a:rPr lang="x-IV_mathan" sz="12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𝑛𝐺</m:t>
                      </m:r>
                    </m:num>
                    <m:den>
                      <m:r>
                        <m:rPr>
                          <m:sty m:val="p"/>
                        </m:rPr>
                        <a:rPr lang="en-US" sz="12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RT</m:t>
                      </m:r>
                    </m:den>
                  </m:f>
                  <m:r>
                    <a:rPr lang="x-IV_mathan" sz="12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r>
                    <m:rPr>
                      <m:sty m:val="p"/>
                    </m:rPr>
                    <a:rPr lang="en-US" sz="12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Σ</m:t>
                  </m:r>
                  <m:sSub>
                    <m:sSubPr>
                      <m:ctrlPr>
                        <a:rPr lang="en-US" sz="12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2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2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𝑖</m:t>
                      </m:r>
                    </m:sub>
                  </m:sSub>
                  <m:r>
                    <a:rPr lang="en-US" sz="12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[</m:t>
                  </m:r>
                  <m:f>
                    <m:fPr>
                      <m:ctrlPr>
                        <a:rPr lang="en-US" sz="12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m:rPr>
                          <m:sty m:val="p"/>
                        </m:rPr>
                        <a:rPr lang="x-IV_mathan" sz="12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Δ</m:t>
                      </m:r>
                      <m:sSubSup>
                        <m:sSubSupPr>
                          <m:ctrlPr>
                            <a:rPr lang="x-IV_mathan" sz="120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SupPr>
                        <m:e>
                          <m:r>
                            <a:rPr lang="x-IV_mathan" sz="12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𝐺</m:t>
                          </m:r>
                        </m:e>
                        <m:sub>
                          <m:r>
                            <a:rPr lang="x-IV_mathan" sz="12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𝑓</m:t>
                          </m:r>
                          <m:r>
                            <a:rPr lang="en-US" sz="12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,</m:t>
                          </m:r>
                          <m:r>
                            <m:rPr>
                              <m:sty m:val="p"/>
                            </m:rPr>
                            <a:rPr lang="en-US" sz="12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i</m:t>
                          </m:r>
                          <m:r>
                            <a:rPr lang="en-US" sz="12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,</m:t>
                          </m:r>
                          <m:r>
                            <a:rPr lang="x-IV_mathan" sz="12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𝑇</m:t>
                          </m:r>
                        </m:sub>
                        <m:sup>
                          <m:r>
                            <a:rPr lang="x-IV_mathan" sz="12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𝑜</m:t>
                          </m:r>
                        </m:sup>
                      </m:sSubSup>
                    </m:num>
                    <m:den>
                      <m:r>
                        <a:rPr lang="en-US" sz="12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𝑅𝑇</m:t>
                      </m:r>
                    </m:den>
                  </m:f>
                  <m:r>
                    <a:rPr lang="x-IV_mathan" sz="12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r>
                    <m:rPr>
                      <m:sty m:val="p"/>
                    </m:rPr>
                    <a:rPr lang="x-IV_mathan" sz="12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ln</m:t>
                  </m:r>
                  <m:r>
                    <a:rPr lang="en-US" sz="12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(</m:t>
                  </m:r>
                  <m:sSub>
                    <m:sSubPr>
                      <m:ctrlPr>
                        <a:rPr lang="en-US" sz="12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m:rPr>
                          <m:sty m:val="p"/>
                        </m:rPr>
                        <a:rPr lang="en-US" sz="12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y</m:t>
                      </m:r>
                    </m:e>
                    <m:sub>
                      <m:r>
                        <m:rPr>
                          <m:sty m:val="p"/>
                        </m:rPr>
                        <a:rPr lang="en-US" sz="12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i</m:t>
                      </m:r>
                    </m:sub>
                  </m:sSub>
                  <m:r>
                    <a:rPr lang="x-IV_mathan" sz="12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𝑃</m:t>
                  </m:r>
                  <m:r>
                    <a:rPr lang="en-US" sz="12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)</m:t>
                  </m:r>
                </m:oMath>
              </a14:m>
              <a:r>
                <a:rPr lang="x-IV_mathan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]       </a:t>
              </a:r>
              <a:r>
                <a:rPr lang="en-US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atomic balances:  </a:t>
              </a:r>
              <a14:m>
                <m:oMath xmlns:m="http://schemas.openxmlformats.org/officeDocument/2006/math"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m:rPr>
                          <m:sty m:val="p"/>
                        </m:rPr>
                        <a:rPr lang="en-US" sz="11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N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𝑖𝑛</m:t>
                      </m:r>
                    </m:sub>
                  </m:sSub>
                  <m: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m:rPr>
                          <m:sty m:val="p"/>
                        </m:rPr>
                        <a:rPr lang="en-US" sz="11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N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𝑜𝑢𝑡</m:t>
                      </m:r>
                    </m:sub>
                  </m:sSub>
                  <m:r>
                    <a:rPr lang="en-US" sz="110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        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𝐻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𝑖𝑛</m:t>
                      </m:r>
                    </m:sub>
                  </m:sSub>
                  <m:r>
                    <a:rPr lang="en-US" sz="11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sSub>
                    <m:sSubPr>
                      <m:ctrlPr>
                        <a:rPr lang="en-US" sz="11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𝑛</m:t>
                      </m:r>
                    </m:e>
                    <m:sub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𝐻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,</m:t>
                      </m:r>
                      <m:r>
                        <a:rPr lang="en-US" sz="11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𝑜𝑢𝑡</m:t>
                      </m:r>
                    </m:sub>
                  </m:sSub>
                </m:oMath>
              </a14:m>
              <a:endParaRPr lang="en-US">
                <a:effectLst/>
              </a:endParaRPr>
            </a:p>
            <a:p>
              <a:pPr rtl="0"/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When heat of formation is independent of temperature, the </a:t>
              </a:r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Gibbs free energy as a function of temperature is determined</a:t>
              </a:r>
              <a:r>
                <a:rPr lang="x-IV_mathan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from the vant Hoff equation</a:t>
              </a:r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:</a:t>
              </a:r>
            </a:p>
            <a:p>
              <a:pPr rtl="0"/>
              <a:endParaRPr lang="en-US">
                <a:effectLst/>
              </a:endParaRPr>
            </a:p>
            <a:p>
              <a:pPr rtl="0"/>
              <a14:m>
                <m:oMath xmlns:m="http://schemas.openxmlformats.org/officeDocument/2006/math">
                  <m:f>
                    <m:fPr>
                      <m:ctrlPr>
                        <a:rPr lang="x-IV_mathan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m:rPr>
                          <m:sty m:val="p"/>
                        </m:rPr>
                        <a:rPr lang="x-IV_mathan" sz="14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Δ</m:t>
                      </m:r>
                      <m:sSubSup>
                        <m:sSubSupPr>
                          <m:ctrlPr>
                            <a:rPr lang="en-US" sz="1400" b="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SupPr>
                        <m:e>
                          <m:r>
                            <a:rPr lang="x-IV_mathan" sz="14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𝐺</m:t>
                          </m:r>
                        </m:e>
                        <m:sub>
                          <m:r>
                            <m:rPr>
                              <m:sty m:val="p"/>
                            </m:rPr>
                            <a:rPr lang="en-US" sz="14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f</m:t>
                          </m:r>
                          <m:r>
                            <a:rPr lang="en-US" sz="14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,</m:t>
                          </m:r>
                          <m:r>
                            <m:rPr>
                              <m:sty m:val="p"/>
                            </m:rPr>
                            <a:rPr lang="en-US" sz="14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i</m:t>
                          </m:r>
                          <m:r>
                            <a:rPr lang="en-US" sz="14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,</m:t>
                          </m:r>
                          <m:r>
                            <a:rPr lang="x-IV_mathan" sz="14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𝑇</m:t>
                          </m:r>
                        </m:sub>
                        <m:sup>
                          <m:r>
                            <a:rPr lang="en-US" sz="1400" b="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𝑜</m:t>
                          </m:r>
                        </m:sup>
                      </m:sSubSup>
                      <m:r>
                        <a:rPr lang="en-U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 </m:t>
                      </m:r>
                    </m:num>
                    <m:den>
                      <m:r>
                        <a:rPr lang="x-IV_mathan" sz="14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𝑅𝑇</m:t>
                      </m:r>
                    </m:den>
                  </m:f>
                  <m:r>
                    <a:rPr lang="x-IV_mathan" sz="140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f>
                    <m:fPr>
                      <m:ctrlPr>
                        <a:rPr lang="x-IV_mathan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m:rPr>
                          <m:sty m:val="p"/>
                        </m:rPr>
                        <a:rPr lang="x-IV_mathan" sz="14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Δ</m:t>
                      </m:r>
                      <m:sSubSup>
                        <m:sSubSupPr>
                          <m:ctrlPr>
                            <a:rPr lang="en-US" sz="1400" b="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SupPr>
                        <m:e>
                          <m:r>
                            <a:rPr lang="x-IV_mathan" sz="14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𝐺</m:t>
                          </m:r>
                        </m:e>
                        <m:sub>
                          <m:r>
                            <a:rPr lang="en-US" sz="1400" b="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𝑓</m:t>
                          </m:r>
                          <m:r>
                            <a:rPr lang="en-US" sz="1400" b="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,</m:t>
                          </m:r>
                          <m:sSub>
                            <m:sSubPr>
                              <m:ctrlPr>
                                <a:rPr lang="en-US" sz="14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sSubPr>
                            <m:e>
                              <m:r>
                                <a:rPr lang="en-US" sz="14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𝑇</m:t>
                              </m:r>
                            </m:e>
                            <m:sub>
                              <m:r>
                                <a:rPr lang="en-US" sz="14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𝑅</m:t>
                              </m:r>
                            </m:sub>
                          </m:sSub>
                        </m:sub>
                        <m:sup>
                          <m:r>
                            <a:rPr lang="en-US" sz="1400" b="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𝑜</m:t>
                          </m:r>
                        </m:sup>
                      </m:sSubSup>
                    </m:num>
                    <m:den>
                      <m:r>
                        <a:rPr lang="x-IV_mathan" sz="14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𝑅</m:t>
                      </m:r>
                      <m:sSub>
                        <m:sSubPr>
                          <m:ctrlPr>
                            <a:rPr lang="x-IV_mathan" sz="140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lang="x-IV_mathan" sz="14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𝑇</m:t>
                          </m:r>
                        </m:e>
                        <m:sub>
                          <m:r>
                            <a:rPr lang="x-IV_mathan" sz="14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𝑅</m:t>
                          </m:r>
                        </m:sub>
                      </m:sSub>
                    </m:den>
                  </m:f>
                  <m:r>
                    <a:rPr lang="en-US" sz="14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f>
                    <m:fPr>
                      <m:ctrlPr>
                        <a:rPr lang="en-U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m:rPr>
                          <m:sty m:val="p"/>
                        </m:rPr>
                        <a:rPr lang="x-IV_mathan" sz="14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Δ</m:t>
                      </m:r>
                      <m:sSubSup>
                        <m:sSubSupPr>
                          <m:ctrlPr>
                            <a:rPr lang="en-US" sz="1400" b="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SupPr>
                        <m:e>
                          <m:r>
                            <m:rPr>
                              <m:sty m:val="p"/>
                            </m:rPr>
                            <a:rPr lang="en-US" sz="14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H</m:t>
                          </m:r>
                        </m:e>
                        <m:sub>
                          <m:r>
                            <m:rPr>
                              <m:sty m:val="p"/>
                            </m:rPr>
                            <a:rPr lang="en-US" sz="14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f</m:t>
                          </m:r>
                          <m:r>
                            <a:rPr lang="en-US" sz="14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,</m:t>
                          </m:r>
                          <m:sSub>
                            <m:sSubPr>
                              <m:ctrlPr>
                                <a:rPr lang="en-US" sz="14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</m:ctrlPr>
                            </m:sSubPr>
                            <m:e>
                              <m:r>
                                <m:rPr>
                                  <m:sty m:val="p"/>
                                </m:rPr>
                                <a:rPr lang="en-US" sz="1400" b="0" i="0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T</m:t>
                              </m:r>
                            </m:e>
                            <m:sub>
                              <m:r>
                                <m:rPr>
                                  <m:sty m:val="p"/>
                                </m:rPr>
                                <a:rPr lang="en-US" sz="1400" b="0" i="0">
                                  <a:solidFill>
                                    <a:schemeClr val="dk1"/>
                                  </a:solidFill>
                                  <a:effectLst/>
                                  <a:latin typeface="Cambria Math" panose="02040503050406030204" pitchFamily="18" charset="0"/>
                                  <a:ea typeface="+mn-ea"/>
                                  <a:cs typeface="+mn-cs"/>
                                </a:rPr>
                                <m:t>R</m:t>
                              </m:r>
                            </m:sub>
                          </m:sSub>
                        </m:sub>
                        <m:sup>
                          <m:r>
                            <m:rPr>
                              <m:sty m:val="p"/>
                            </m:rPr>
                            <a:rPr lang="en-US" sz="14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o</m:t>
                          </m:r>
                        </m:sup>
                      </m:sSubSup>
                    </m:num>
                    <m:den>
                      <m:r>
                        <m:rPr>
                          <m:sty m:val="p"/>
                        </m:rPr>
                        <a:rPr lang="en-US" sz="14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R</m:t>
                      </m:r>
                    </m:den>
                  </m:f>
                  <m:r>
                    <a:rPr lang="en-US" sz="14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(</m:t>
                  </m:r>
                  <m:f>
                    <m:fPr>
                      <m:ctrlPr>
                        <a:rPr lang="en-U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a:rPr lang="en-US" sz="14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1</m:t>
                      </m:r>
                    </m:num>
                    <m:den>
                      <m:r>
                        <m:rPr>
                          <m:sty m:val="p"/>
                        </m:rPr>
                        <a:rPr lang="en-US" sz="14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T</m:t>
                      </m:r>
                    </m:den>
                  </m:f>
                  <m:r>
                    <a:rPr lang="en-US" sz="14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−</m:t>
                  </m:r>
                  <m:f>
                    <m:fPr>
                      <m:ctrlPr>
                        <a:rPr lang="en-US" sz="14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a:rPr lang="en-US" sz="1400" b="0" i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1</m:t>
                      </m:r>
                    </m:num>
                    <m:den>
                      <m:sSub>
                        <m:sSubPr>
                          <m:ctrlPr>
                            <a:rPr lang="en-US" sz="1400" b="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m:rPr>
                              <m:sty m:val="p"/>
                            </m:rPr>
                            <a:rPr lang="en-US" sz="14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T</m:t>
                          </m:r>
                        </m:e>
                        <m:sub>
                          <m:r>
                            <m:rPr>
                              <m:sty m:val="p"/>
                            </m:rPr>
                            <a:rPr lang="en-US" sz="1400" b="0" i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R</m:t>
                          </m:r>
                        </m:sub>
                      </m:sSub>
                    </m:den>
                  </m:f>
                  <m:r>
                    <a:rPr lang="en-US" sz="14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)</m:t>
                  </m:r>
                </m:oMath>
              </a14:m>
              <a:r>
                <a:rPr lang="en-US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 sz="1400">
                <a:effectLst/>
              </a:endParaRPr>
            </a:p>
            <a:p>
              <a:pPr rtl="0"/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endParaRPr lang="en-US" sz="1100" b="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109AECB0-ECAA-43FB-A9B5-C94674061F74}"/>
                </a:ext>
              </a:extLst>
            </xdr:cNvPr>
            <xdr:cNvSpPr txBox="1"/>
          </xdr:nvSpPr>
          <xdr:spPr>
            <a:xfrm>
              <a:off x="6065044" y="2820987"/>
              <a:ext cx="5469731" cy="1912939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Minimize nG to determine equilibrium composition</a:t>
              </a:r>
            </a:p>
            <a:p>
              <a:endParaRPr lang="en-US">
                <a:effectLst/>
              </a:endParaRPr>
            </a:p>
            <a:p>
              <a:r>
                <a:rPr lang="x-IV_mathan" sz="12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𝑛𝐺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/RT</a:t>
              </a:r>
              <a:r>
                <a:rPr lang="x-IV_mathan" sz="12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=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Σ𝑛_𝑖 [(</a:t>
              </a:r>
              <a:r>
                <a:rPr lang="x-IV_mathan" sz="12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Δ𝐺_(𝑓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,i,</a:t>
              </a:r>
              <a:r>
                <a:rPr lang="x-IV_mathan" sz="12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𝑇)^𝑜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)/𝑅𝑇</a:t>
              </a:r>
              <a:r>
                <a:rPr lang="x-IV_mathan" sz="12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+ln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(y_i</a:t>
              </a:r>
              <a:r>
                <a:rPr lang="x-IV_mathan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 </a:t>
              </a:r>
              <a:r>
                <a:rPr lang="x-IV_mathan" sz="12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𝑃</a:t>
              </a:r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x-IV_mathan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]       </a:t>
              </a:r>
              <a:r>
                <a:rPr lang="en-US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atomic balances:  </a:t>
              </a:r>
              <a:r>
                <a:rPr lang="en-US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𝑛_(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N</a:t>
              </a:r>
              <a:r>
                <a:rPr lang="en-US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,𝑖𝑛)=𝑛_(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N</a:t>
              </a:r>
              <a:r>
                <a:rPr lang="en-US" sz="11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,𝑜𝑢𝑡)         𝑛_(𝐻,𝑖𝑛)=𝑛_(𝐻,𝑜𝑢𝑡)</a:t>
              </a:r>
              <a:endParaRPr lang="en-US">
                <a:effectLst/>
              </a:endParaRPr>
            </a:p>
            <a:p>
              <a:pPr rtl="0"/>
              <a:endPara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When heat of formation is independent of temperature, the </a:t>
              </a:r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Gibbs free energy as a function of temperature is determined</a:t>
              </a:r>
              <a:r>
                <a:rPr lang="x-IV_mathan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from the vant Hoff equation</a:t>
              </a:r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:</a:t>
              </a:r>
            </a:p>
            <a:p>
              <a:pPr rtl="0"/>
              <a:endParaRPr lang="en-US">
                <a:effectLst/>
              </a:endParaRPr>
            </a:p>
            <a:p>
              <a:pPr rtl="0"/>
              <a:r>
                <a:rPr lang="x-IV_mathan" sz="14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(Δ𝐺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_(f,i,</a:t>
              </a:r>
              <a:r>
                <a:rPr lang="x-IV_mathan" sz="14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</a:t>
              </a:r>
              <a:r>
                <a:rPr lang="x-IV_mathan" sz="14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  </a:t>
              </a:r>
              <a:r>
                <a:rPr lang="x-IV_mathan" sz="14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</a:t>
              </a:r>
              <a:r>
                <a:rPr lang="x-IV_mathan" sz="14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𝑅𝑇=(Δ𝐺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_(𝑓,𝑇_𝑅)</a:t>
              </a:r>
              <a:r>
                <a:rPr lang="x-IV_mathan" sz="14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^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𝑜</a:t>
              </a:r>
              <a:r>
                <a:rPr lang="x-IV_mathan" sz="14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)/(</a:t>
              </a:r>
              <a:r>
                <a:rPr lang="x-IV_mathan" sz="140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𝑅𝑇_𝑅 )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+(</a:t>
              </a:r>
              <a:r>
                <a:rPr lang="x-IV_mathan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Δ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H_(f,T_R)^o)/R(1/T−1/T_R )</a:t>
              </a:r>
              <a:r>
                <a:rPr lang="en-US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 sz="1400">
                <a:effectLst/>
              </a:endParaRPr>
            </a:p>
            <a:p>
              <a:pPr rtl="0"/>
              <a:endParaRPr lang="en-US">
                <a:effectLst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  <a:endParaRPr lang="en-US">
                <a:effectLst/>
              </a:endParaRPr>
            </a:p>
            <a:p>
              <a:endParaRPr lang="en-US" sz="1100" b="0"/>
            </a:p>
          </xdr:txBody>
        </xdr:sp>
      </mc:Fallback>
    </mc:AlternateContent>
    <xdr:clientData/>
  </xdr:twoCellAnchor>
  <xdr:twoCellAnchor>
    <xdr:from>
      <xdr:col>15</xdr:col>
      <xdr:colOff>261938</xdr:colOff>
      <xdr:row>0</xdr:row>
      <xdr:rowOff>95248</xdr:rowOff>
    </xdr:from>
    <xdr:to>
      <xdr:col>24</xdr:col>
      <xdr:colOff>23813</xdr:colOff>
      <xdr:row>10</xdr:row>
      <xdr:rowOff>35718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940B261-F822-48AD-91D2-011435CC9BF1}"/>
            </a:ext>
          </a:extLst>
        </xdr:cNvPr>
        <xdr:cNvSpPr txBox="1"/>
      </xdr:nvSpPr>
      <xdr:spPr>
        <a:xfrm>
          <a:off x="10063163" y="95248"/>
          <a:ext cx="5334000" cy="181689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 calculate equilibrium composition: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Enter temperature (Green Cell B10) and pressure (Green Cell B12).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Enter number of moles into the system (Green Cells F11-F13) 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Enter guesses for moles out of system (equilibrium moles) in Orange Cells G11-G13.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Use Solver to minimize nG/RT (Yellow Cell J8) by changing the number of moles out (orange cells), subject to the atom balance constraints (Yellow Cells O10-O11) are zero and the constraints that moles out (orange) are positive.</a:t>
          </a:r>
          <a:endParaRPr lang="en-US">
            <a:effectLst/>
          </a:endParaRPr>
        </a:p>
        <a:p>
          <a:pPr rtl="0" fontAlgn="ctr"/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Some initial guesses do not reach a solution because one or more of the moles out become negative. Usually changing the value of that cell to a positive number and re-running Solver yields a solution.</a:t>
          </a:r>
          <a:endParaRPr lang="en-US">
            <a:effectLst/>
          </a:endParaRPr>
        </a:p>
        <a:p>
          <a:endParaRPr lang="en-US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https://learncheme.com/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hyperlink" Target="https://learncheme.com/" TargetMode="Externa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U67"/>
  <sheetViews>
    <sheetView zoomScaleNormal="100" workbookViewId="0">
      <selection activeCell="I42" sqref="I42"/>
    </sheetView>
  </sheetViews>
  <sheetFormatPr defaultRowHeight="15"/>
  <cols>
    <col min="1" max="1" width="8.42578125" customWidth="1"/>
    <col min="2" max="4" width="10.5703125" customWidth="1"/>
    <col min="5" max="5" width="9" customWidth="1"/>
    <col min="6" max="6" width="9.5703125" customWidth="1"/>
    <col min="7" max="7" width="10.5703125" customWidth="1"/>
    <col min="8" max="8" width="9.85546875" customWidth="1"/>
    <col min="10" max="10" width="9.7109375" customWidth="1"/>
    <col min="11" max="11" width="12" customWidth="1"/>
    <col min="12" max="12" width="9.5703125" customWidth="1"/>
    <col min="13" max="13" width="10" customWidth="1"/>
    <col min="14" max="14" width="8.28515625" customWidth="1"/>
    <col min="15" max="15" width="9.140625" customWidth="1"/>
    <col min="16" max="16" width="7.7109375" customWidth="1"/>
    <col min="17" max="17" width="10.5703125" customWidth="1"/>
    <col min="18" max="18" width="8.85546875" customWidth="1"/>
    <col min="19" max="19" width="9" customWidth="1"/>
    <col min="20" max="20" width="10.85546875" customWidth="1"/>
  </cols>
  <sheetData>
    <row r="2" spans="1:21" ht="15.75">
      <c r="B2" s="2" t="s">
        <v>60</v>
      </c>
    </row>
    <row r="3" spans="1:21" ht="15.75">
      <c r="B3" s="16" t="s">
        <v>61</v>
      </c>
      <c r="C3" s="2"/>
      <c r="K3" s="25" t="s">
        <v>38</v>
      </c>
      <c r="L3" s="25"/>
      <c r="M3" s="25"/>
    </row>
    <row r="4" spans="1:21">
      <c r="B4" t="s">
        <v>0</v>
      </c>
      <c r="K4" s="12" t="s">
        <v>39</v>
      </c>
      <c r="L4" s="12"/>
      <c r="M4" s="12"/>
      <c r="N4" s="12"/>
    </row>
    <row r="5" spans="1:21">
      <c r="B5" t="s">
        <v>1</v>
      </c>
      <c r="G5" s="1" t="s">
        <v>45</v>
      </c>
      <c r="K5" s="28" t="s">
        <v>40</v>
      </c>
      <c r="L5" s="28"/>
      <c r="T5" s="3"/>
    </row>
    <row r="6" spans="1:21">
      <c r="B6" t="s">
        <v>47</v>
      </c>
      <c r="G6" s="1"/>
      <c r="T6" s="3"/>
    </row>
    <row r="7" spans="1:21">
      <c r="A7" s="3"/>
      <c r="B7" s="3"/>
      <c r="C7" s="3"/>
      <c r="T7" s="6"/>
    </row>
    <row r="8" spans="1:21" ht="18.75" thickBot="1">
      <c r="A8" s="3"/>
      <c r="B8" s="3"/>
      <c r="C8" s="3"/>
      <c r="F8" s="10" t="s">
        <v>36</v>
      </c>
      <c r="G8" s="17">
        <f>SUM(G11:G13)</f>
        <v>5.8986929886225044</v>
      </c>
      <c r="I8" s="24" t="s">
        <v>42</v>
      </c>
      <c r="J8" s="29">
        <f>SUM(J11:J13)</f>
        <v>16.226400791938151</v>
      </c>
      <c r="L8" s="43" t="s">
        <v>14</v>
      </c>
      <c r="M8" s="43"/>
      <c r="N8" s="43"/>
      <c r="O8" s="43"/>
      <c r="P8" s="3"/>
      <c r="Q8" s="3"/>
      <c r="R8" s="3"/>
      <c r="S8" s="3"/>
    </row>
    <row r="9" spans="1:21" ht="19.5" thickBot="1">
      <c r="A9" s="3" t="s">
        <v>20</v>
      </c>
      <c r="B9" s="5">
        <v>8.3140000000000002E-3</v>
      </c>
      <c r="C9" s="23" t="s">
        <v>17</v>
      </c>
      <c r="D9" s="21" t="s">
        <v>13</v>
      </c>
      <c r="E9" s="11" t="s">
        <v>44</v>
      </c>
      <c r="F9" s="11" t="s">
        <v>2</v>
      </c>
      <c r="G9" s="11" t="s">
        <v>3</v>
      </c>
      <c r="H9" s="11" t="s">
        <v>59</v>
      </c>
      <c r="I9" s="11" t="s">
        <v>33</v>
      </c>
      <c r="J9" s="15" t="s">
        <v>58</v>
      </c>
      <c r="K9" s="11"/>
      <c r="L9" s="8" t="s">
        <v>26</v>
      </c>
      <c r="M9" s="8" t="s">
        <v>22</v>
      </c>
      <c r="N9" s="8" t="s">
        <v>23</v>
      </c>
      <c r="O9" s="8" t="s">
        <v>24</v>
      </c>
      <c r="P9" s="6"/>
      <c r="Q9" s="6"/>
      <c r="R9" s="3"/>
      <c r="S9" s="13"/>
    </row>
    <row r="10" spans="1:21">
      <c r="A10" s="3" t="s">
        <v>4</v>
      </c>
      <c r="B10" s="18">
        <v>800</v>
      </c>
      <c r="C10" s="23" t="s">
        <v>29</v>
      </c>
      <c r="D10" s="3"/>
      <c r="E10" s="6"/>
      <c r="F10" s="3"/>
      <c r="G10" s="3"/>
      <c r="H10" s="3"/>
      <c r="I10" s="17"/>
      <c r="J10" s="3"/>
      <c r="K10" s="3"/>
      <c r="L10" s="3" t="s">
        <v>46</v>
      </c>
      <c r="M10" s="17">
        <f>G11+2*G12</f>
        <v>6.9999999825817438</v>
      </c>
      <c r="N10" s="17">
        <f>F11+2*F12</f>
        <v>7</v>
      </c>
      <c r="O10" s="19">
        <f>M10-N10</f>
        <v>-1.7418256170742552E-8</v>
      </c>
    </row>
    <row r="11" spans="1:21" ht="18">
      <c r="A11" s="3" t="s">
        <v>19</v>
      </c>
      <c r="B11" s="3">
        <v>298</v>
      </c>
      <c r="C11" s="23" t="s">
        <v>30</v>
      </c>
      <c r="D11" s="3" t="s">
        <v>56</v>
      </c>
      <c r="E11" s="6">
        <f>Q31+P31+(1/Rg)*(O31/T+(-J31*LN(T)-K31*T/2-L31*T^2/6-M31*T^3/12)/1000)</f>
        <v>5.8155550474127899</v>
      </c>
      <c r="F11" s="20">
        <v>1</v>
      </c>
      <c r="G11" s="30">
        <v>0.10130707995879738</v>
      </c>
      <c r="H11" s="27">
        <f>G11/ntot</f>
        <v>1.7174496139093887E-2</v>
      </c>
      <c r="I11" s="17">
        <f>LN(H11)</f>
        <v>-4.0643297781835992</v>
      </c>
      <c r="J11" s="6">
        <f>G11*(E11+I11+LN(P))</f>
        <v>0.52197689347536835</v>
      </c>
      <c r="K11" s="3"/>
      <c r="L11" s="3" t="s">
        <v>15</v>
      </c>
      <c r="M11" s="17">
        <f>3*G11+2*G13</f>
        <v>5.0000001545808601</v>
      </c>
      <c r="N11" s="17">
        <f>3*F11+2*F13</f>
        <v>5</v>
      </c>
      <c r="O11" s="19">
        <f>M11-N11</f>
        <v>1.5458086011221894E-7</v>
      </c>
      <c r="T11" s="4"/>
      <c r="U11" s="3"/>
    </row>
    <row r="12" spans="1:21" ht="18">
      <c r="A12" s="3" t="s">
        <v>28</v>
      </c>
      <c r="B12" s="33">
        <v>30</v>
      </c>
      <c r="C12" s="23" t="s">
        <v>31</v>
      </c>
      <c r="D12" s="3" t="s">
        <v>57</v>
      </c>
      <c r="E12" s="6">
        <v>0</v>
      </c>
      <c r="F12" s="20">
        <v>3</v>
      </c>
      <c r="G12" s="30">
        <v>3.4493464513114733</v>
      </c>
      <c r="H12" s="27">
        <f>G12/ntot</f>
        <v>0.58476453308633447</v>
      </c>
      <c r="I12" s="17">
        <f>LN(H12)</f>
        <v>-0.53654602032291332</v>
      </c>
      <c r="J12" s="6">
        <f>G12*(E12+I12+LN(P))</f>
        <v>9.8811750074800972</v>
      </c>
      <c r="K12" s="3"/>
      <c r="L12" s="3"/>
      <c r="M12" s="17"/>
      <c r="N12" s="17"/>
      <c r="T12" s="3"/>
      <c r="U12" s="3"/>
    </row>
    <row r="13" spans="1:21" ht="18">
      <c r="A13" s="3"/>
      <c r="B13" s="3"/>
      <c r="C13" s="3"/>
      <c r="D13" s="3" t="s">
        <v>21</v>
      </c>
      <c r="E13" s="6">
        <v>0</v>
      </c>
      <c r="F13" s="20">
        <v>1</v>
      </c>
      <c r="G13" s="30">
        <v>2.3480394573522338</v>
      </c>
      <c r="H13" s="27">
        <f>G13/ntot</f>
        <v>0.3980609707745717</v>
      </c>
      <c r="I13" s="17">
        <f>LN(H13)</f>
        <v>-0.92115009252959967</v>
      </c>
      <c r="J13" s="17">
        <f>G13*(E13+I13+LN(P))</f>
        <v>5.8232488909826854</v>
      </c>
      <c r="K13" s="3"/>
      <c r="L13" s="3"/>
      <c r="T13" s="3"/>
      <c r="U13" s="3"/>
    </row>
    <row r="14" spans="1:2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</row>
    <row r="15" spans="1:21" hidden="1">
      <c r="A15" s="3"/>
      <c r="B15" s="3"/>
      <c r="C15" s="3"/>
      <c r="D15" s="3"/>
      <c r="E15" s="3"/>
      <c r="F15" s="3"/>
      <c r="G15" s="3"/>
      <c r="H15" s="3"/>
      <c r="I15" s="3"/>
      <c r="K15" s="3"/>
      <c r="L15" s="3"/>
    </row>
    <row r="16" spans="1:21" hidden="1">
      <c r="A16" s="3"/>
      <c r="B16" s="3"/>
      <c r="C16" s="3"/>
      <c r="D16" s="3"/>
      <c r="E16" s="3"/>
      <c r="F16" s="3"/>
      <c r="G16" s="3"/>
      <c r="H16" s="3"/>
      <c r="I16" s="3"/>
      <c r="J16" s="4"/>
      <c r="K16" s="3"/>
      <c r="L16" s="3"/>
    </row>
    <row r="17" spans="1:21" hidden="1">
      <c r="A17" s="3"/>
      <c r="B17" s="3"/>
      <c r="C17" s="3"/>
      <c r="D17" s="3"/>
      <c r="E17" s="3"/>
      <c r="F17" s="3"/>
      <c r="G17" s="3"/>
      <c r="H17" s="3"/>
      <c r="I17" s="3"/>
      <c r="J17" s="4"/>
      <c r="K17" s="3"/>
      <c r="L17" s="3"/>
    </row>
    <row r="18" spans="1:21" hidden="1">
      <c r="A18" s="3"/>
      <c r="B18" s="3"/>
      <c r="C18" s="3"/>
      <c r="D18" s="3"/>
      <c r="E18" s="3"/>
      <c r="F18" s="3"/>
      <c r="G18" s="3"/>
      <c r="H18" s="3"/>
      <c r="I18" s="3"/>
      <c r="J18" s="4"/>
      <c r="K18" s="3"/>
      <c r="L18" s="3"/>
    </row>
    <row r="19" spans="1:21" hidden="1">
      <c r="A19" s="3"/>
      <c r="B19" s="3"/>
      <c r="C19" s="3"/>
      <c r="D19" s="3"/>
      <c r="E19" s="3"/>
      <c r="F19" s="3"/>
      <c r="G19" s="3"/>
      <c r="H19" s="3"/>
      <c r="I19" s="3"/>
      <c r="J19" s="4"/>
    </row>
    <row r="20" spans="1:21" hidden="1">
      <c r="A20" s="3"/>
      <c r="B20" s="3"/>
      <c r="C20" s="3"/>
      <c r="D20" s="3"/>
      <c r="E20" s="3"/>
      <c r="F20" s="3"/>
      <c r="G20" s="3"/>
      <c r="H20" s="3"/>
      <c r="I20" s="3"/>
      <c r="J20" s="4"/>
    </row>
    <row r="21" spans="1:21" hidden="1">
      <c r="A21" s="3"/>
      <c r="B21" s="3"/>
      <c r="C21" s="3"/>
      <c r="D21" s="3"/>
      <c r="E21" s="3"/>
      <c r="F21" s="3"/>
      <c r="G21" s="3"/>
      <c r="H21" s="3"/>
      <c r="I21" s="3"/>
      <c r="J21" s="4"/>
    </row>
    <row r="22" spans="1:21" hidden="1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21" hidden="1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21" hidden="1">
      <c r="A24" s="3"/>
      <c r="B24" s="3"/>
      <c r="C24" s="3"/>
      <c r="D24" s="3"/>
      <c r="E24" s="3"/>
      <c r="F24" s="3"/>
      <c r="G24" s="3"/>
      <c r="H24" s="3"/>
      <c r="I24" s="3"/>
      <c r="J24" s="3"/>
    </row>
    <row r="25" spans="1:21" hidden="1">
      <c r="A25" s="3"/>
      <c r="B25" s="3"/>
      <c r="C25" s="3"/>
      <c r="D25" s="3"/>
      <c r="E25" s="3"/>
      <c r="F25" s="3"/>
      <c r="G25" s="3"/>
      <c r="H25" s="3"/>
      <c r="I25" s="3"/>
      <c r="J25" s="3"/>
    </row>
    <row r="26" spans="1:21" hidden="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</row>
    <row r="27" spans="1:2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</row>
    <row r="28" spans="1:21" ht="18.75" thickBot="1">
      <c r="A28" s="3"/>
      <c r="B28" s="3"/>
      <c r="C28" s="14" t="s">
        <v>32</v>
      </c>
      <c r="E28" s="43" t="s">
        <v>43</v>
      </c>
      <c r="F28" s="43"/>
      <c r="G28" s="43"/>
      <c r="H28" s="43"/>
      <c r="J28" s="43" t="s">
        <v>27</v>
      </c>
      <c r="K28" s="43"/>
      <c r="L28" s="43"/>
      <c r="M28" s="43"/>
      <c r="N28" s="14" t="s">
        <v>25</v>
      </c>
      <c r="O28" s="3"/>
      <c r="P28" s="3"/>
      <c r="Q28" s="14"/>
      <c r="R28" s="14"/>
      <c r="S28" s="14" t="s">
        <v>25</v>
      </c>
      <c r="T28" s="14" t="s">
        <v>37</v>
      </c>
      <c r="U28" s="14" t="s">
        <v>25</v>
      </c>
    </row>
    <row r="29" spans="1:21" ht="18.75">
      <c r="A29" s="3"/>
      <c r="B29" s="3"/>
      <c r="C29" s="9" t="s">
        <v>34</v>
      </c>
      <c r="D29" s="22" t="s">
        <v>13</v>
      </c>
      <c r="E29" s="9" t="s">
        <v>5</v>
      </c>
      <c r="F29" s="9" t="s">
        <v>6</v>
      </c>
      <c r="G29" s="9" t="s">
        <v>7</v>
      </c>
      <c r="H29" s="9" t="s">
        <v>8</v>
      </c>
      <c r="I29" s="9"/>
      <c r="J29" s="31" t="s">
        <v>9</v>
      </c>
      <c r="K29" s="31" t="s">
        <v>12</v>
      </c>
      <c r="L29" s="31" t="s">
        <v>11</v>
      </c>
      <c r="M29" s="31" t="s">
        <v>10</v>
      </c>
      <c r="N29" s="35" t="s">
        <v>55</v>
      </c>
      <c r="O29" s="9" t="s">
        <v>16</v>
      </c>
      <c r="P29" s="9" t="s">
        <v>18</v>
      </c>
      <c r="Q29" s="35" t="s">
        <v>51</v>
      </c>
      <c r="R29" s="35" t="s">
        <v>44</v>
      </c>
      <c r="S29" s="35" t="s">
        <v>52</v>
      </c>
      <c r="T29" s="35" t="s">
        <v>53</v>
      </c>
      <c r="U29" s="35" t="s">
        <v>54</v>
      </c>
    </row>
    <row r="30" spans="1:21">
      <c r="A30" s="3"/>
      <c r="B30" s="3"/>
      <c r="C30" s="6"/>
      <c r="D30" s="3"/>
      <c r="E30" s="3"/>
      <c r="F30" s="5"/>
      <c r="G30" s="5"/>
      <c r="H30" s="5"/>
      <c r="I30" s="3"/>
      <c r="J30" s="3"/>
      <c r="K30" s="5"/>
      <c r="L30" s="5"/>
      <c r="M30" s="5"/>
      <c r="N30" s="3"/>
      <c r="O30" s="13"/>
      <c r="P30" s="13"/>
      <c r="Q30" s="6"/>
      <c r="R30" s="6"/>
      <c r="S30" s="13"/>
      <c r="T30" s="6"/>
      <c r="U30" s="3"/>
    </row>
    <row r="31" spans="1:21" ht="18">
      <c r="A31" s="3"/>
      <c r="B31" s="3"/>
      <c r="C31" s="6">
        <f>E31+F31*T+G31*T^2+H31*T^3</f>
        <v>51.2316</v>
      </c>
      <c r="D31" s="3" t="s">
        <v>56</v>
      </c>
      <c r="E31" s="3">
        <v>27.31</v>
      </c>
      <c r="F31" s="5">
        <v>2.383E-2</v>
      </c>
      <c r="G31" s="5">
        <v>1.7070000000000001E-5</v>
      </c>
      <c r="H31" s="5">
        <v>-1.185E-8</v>
      </c>
      <c r="I31" s="3"/>
      <c r="J31" s="3">
        <f>E31-0.5*E32-1.5*E33</f>
        <v>-28.975000000000001</v>
      </c>
      <c r="K31" s="5">
        <f>F31-0.5*F32-1.5*F33</f>
        <v>1.6704E-2</v>
      </c>
      <c r="L31" s="5">
        <f>G31-0.5*G32-1.5*G33</f>
        <v>2.4385000000000001E-5</v>
      </c>
      <c r="M31" s="5">
        <f>H31-0.5*H32-1.5*H33</f>
        <v>-1.7477499999999999E-8</v>
      </c>
      <c r="N31" s="3">
        <v>-45.94</v>
      </c>
      <c r="O31" s="13">
        <f>N31+(-J31*TR-K31*TR^2/2-L31*TR^3/3-M31*TR^4/4)/1000</f>
        <v>-38.227788356499417</v>
      </c>
      <c r="P31" s="13">
        <f>(1/Rg)*(-O31/TR+(J31*LN(TR)+K31*TR/2+L31*TR^2/6+M31*TR^3/12)/1000)</f>
        <v>-4.0871839851316007</v>
      </c>
      <c r="Q31" s="6">
        <f>U31/(Rg*TR)</f>
        <v>-6.6193838160909149</v>
      </c>
      <c r="R31" s="6">
        <f>Q31+P31+(1/Rg)*(O31/T+(-J31*LN(T)-K31*T/2-L31*T^2/6-M31*T^3/12)/1000)</f>
        <v>5.8155550474127899</v>
      </c>
      <c r="S31" s="13">
        <f>O31+(J31*T+K31*T^2/2+L31*T^3/3+M31*T^4/4)/1000</f>
        <v>-53.690497689832753</v>
      </c>
      <c r="T31" s="6">
        <f>R31*Rg*T</f>
        <v>38.680419731351954</v>
      </c>
      <c r="U31" s="6">
        <v>-16.399999999999999</v>
      </c>
    </row>
    <row r="32" spans="1:21" ht="18">
      <c r="A32" s="3"/>
      <c r="B32" s="10"/>
      <c r="C32" s="6">
        <f>E32+F32*T+G32*T^2+H32*T^3</f>
        <v>31.46584</v>
      </c>
      <c r="D32" s="3" t="s">
        <v>57</v>
      </c>
      <c r="E32" s="3">
        <v>31.15</v>
      </c>
      <c r="F32" s="5">
        <v>-1.357E-2</v>
      </c>
      <c r="G32" s="5">
        <v>2.6800000000000001E-5</v>
      </c>
      <c r="H32" s="5">
        <v>-1.1679999999999999E-8</v>
      </c>
      <c r="I32" s="3"/>
      <c r="J32" s="3">
        <v>0</v>
      </c>
      <c r="K32" s="7">
        <v>0</v>
      </c>
      <c r="L32" s="7">
        <v>0</v>
      </c>
      <c r="M32" s="7">
        <v>0</v>
      </c>
      <c r="N32" s="3">
        <v>0</v>
      </c>
      <c r="O32" s="13">
        <f>N32+(-J32*TR-K32*TR^2/2-L32*TR^3/3-M32*TR^4/4)/1000</f>
        <v>0</v>
      </c>
      <c r="P32" s="13">
        <f>(1/Rg)*(-O32/TR+(J32*LN(TR)+K32*TR/2+L32*TR^2/6+M32*TR^3/12)/1000)</f>
        <v>0</v>
      </c>
      <c r="Q32" s="6">
        <v>0</v>
      </c>
      <c r="R32" s="6">
        <f>Q32+P32+(1/Rg)*(O32/T+(-J32*LN(T)-K32*T/2-L32*T^2/6-M32*T^3/12)/1000)</f>
        <v>0</v>
      </c>
      <c r="S32" s="13">
        <f>O32+(J32*T+K32*T^2/2+L32*T^3/3+M32*T^4/4)/1000</f>
        <v>0</v>
      </c>
      <c r="T32" s="6">
        <f>R32*Rg*T</f>
        <v>0</v>
      </c>
      <c r="U32" s="6">
        <v>0</v>
      </c>
    </row>
    <row r="33" spans="1:21" ht="18">
      <c r="A33" s="3"/>
      <c r="B33" s="3"/>
      <c r="C33" s="6">
        <f>E33+F33*T+G33*T^2+H33*T^3</f>
        <v>29.635039999999996</v>
      </c>
      <c r="D33" s="3" t="s">
        <v>21</v>
      </c>
      <c r="E33" s="9">
        <v>27.14</v>
      </c>
      <c r="F33" s="26">
        <v>9.2739999999999993E-3</v>
      </c>
      <c r="G33" s="26">
        <v>-1.381E-5</v>
      </c>
      <c r="H33" s="26">
        <v>7.645E-9</v>
      </c>
      <c r="I33" s="3"/>
      <c r="J33" s="3">
        <v>0</v>
      </c>
      <c r="K33" s="3">
        <v>0</v>
      </c>
      <c r="L33" s="3">
        <v>0</v>
      </c>
      <c r="M33" s="3">
        <v>0</v>
      </c>
      <c r="N33" s="3">
        <v>0</v>
      </c>
      <c r="O33" s="6">
        <f>N33+(-J33*TR-K33*TR^2/2-L33*TR^3/3-M33*TR^4/4)/1000</f>
        <v>0</v>
      </c>
      <c r="P33" s="6">
        <f>(1/Rg)*(-O33/TR+(J33*LN(TR)+K33*TR/2+L33*TR^2/6+M33*TR^3/12)/1000)</f>
        <v>0</v>
      </c>
      <c r="Q33" s="6">
        <v>0</v>
      </c>
      <c r="R33" s="6">
        <f>Q33+P33+(1/Rg)*(O33/T+(-J33*LN(T)-K33*T/2-L33*T^2/6-M33*T^3/12)/1000)</f>
        <v>0</v>
      </c>
      <c r="S33" s="6">
        <f>O33+(J33*T+K33*T^2/2+L33*T^3/3+M33*T^4/4)/1000</f>
        <v>0</v>
      </c>
      <c r="T33" s="6">
        <v>0</v>
      </c>
      <c r="U33" s="6">
        <v>0</v>
      </c>
    </row>
    <row r="34" spans="1:21" hidden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</row>
    <row r="35" spans="1:21" hidden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</row>
    <row r="36" spans="1:21" hidden="1">
      <c r="D36" s="3"/>
      <c r="E36" s="3"/>
      <c r="F36" s="3"/>
      <c r="G36" s="3"/>
      <c r="H36" s="3"/>
      <c r="I36" s="3"/>
      <c r="J36" s="3"/>
      <c r="K36" s="3"/>
      <c r="L36" s="3"/>
    </row>
    <row r="37" spans="1:21" hidden="1">
      <c r="D37" s="3"/>
      <c r="E37" s="3"/>
      <c r="F37" s="3"/>
      <c r="G37" s="3"/>
      <c r="H37" s="3"/>
      <c r="I37" s="3"/>
      <c r="J37" s="3"/>
      <c r="K37" s="3"/>
      <c r="L37" s="3"/>
    </row>
    <row r="38" spans="1:21" hidden="1">
      <c r="D38" s="3"/>
      <c r="E38" s="3"/>
      <c r="F38" s="3"/>
      <c r="G38" s="3"/>
      <c r="H38" s="3"/>
      <c r="I38" s="3"/>
      <c r="J38" s="3"/>
      <c r="K38" s="3"/>
      <c r="L38" s="3"/>
    </row>
    <row r="39" spans="1:21" hidden="1">
      <c r="D39" s="3"/>
      <c r="E39" s="3"/>
      <c r="F39" s="3"/>
      <c r="G39" s="3"/>
      <c r="H39" s="3"/>
      <c r="I39" s="3"/>
      <c r="J39" s="3"/>
      <c r="K39" s="3"/>
      <c r="L39" s="3"/>
    </row>
    <row r="40" spans="1:21">
      <c r="D40" s="3"/>
      <c r="E40" s="3"/>
      <c r="F40" s="3"/>
      <c r="G40" s="3"/>
      <c r="H40" s="3"/>
      <c r="I40" s="3"/>
      <c r="J40" s="3"/>
      <c r="K40" s="3"/>
      <c r="L40" s="3"/>
    </row>
    <row r="42" spans="1:21" ht="19.5" thickBot="1">
      <c r="C42" s="36" t="s">
        <v>4</v>
      </c>
      <c r="D42" s="34" t="s">
        <v>49</v>
      </c>
      <c r="E42" s="11" t="s">
        <v>4</v>
      </c>
      <c r="F42" s="34" t="s">
        <v>50</v>
      </c>
      <c r="G42" s="11" t="s">
        <v>35</v>
      </c>
    </row>
    <row r="43" spans="1:21">
      <c r="D43" s="13">
        <f>S31</f>
        <v>-53.690497689832753</v>
      </c>
      <c r="E43" s="3"/>
      <c r="F43" s="6">
        <f>R31</f>
        <v>5.8155550474127899</v>
      </c>
      <c r="G43" s="32"/>
    </row>
    <row r="44" spans="1:21" ht="15" customHeight="1">
      <c r="C44" s="3">
        <v>300</v>
      </c>
      <c r="D44" s="13">
        <f t="dataTable" ref="D44:D49" dt2D="0" dtr="0" r1="B10"/>
        <v>-45.984535293999414</v>
      </c>
      <c r="E44" s="3">
        <v>300</v>
      </c>
      <c r="F44" s="6">
        <f t="dataTable" ref="F44:F49" dt2D="0" dtr="0" r1="B10" ca="1"/>
        <v>-6.495708360540287</v>
      </c>
      <c r="G44" s="5">
        <f>EXP(-F44)</f>
        <v>662.29320155807955</v>
      </c>
      <c r="N44" s="16"/>
    </row>
    <row r="45" spans="1:21">
      <c r="C45" s="3">
        <v>400</v>
      </c>
      <c r="D45" s="13">
        <v>-48.073111023166085</v>
      </c>
      <c r="E45" s="3">
        <v>400</v>
      </c>
      <c r="F45" s="6">
        <v>-1.7896371988804525</v>
      </c>
      <c r="G45" s="5">
        <f t="shared" ref="G45:G49" si="0">EXP(-F45)</f>
        <v>5.9872798804549667</v>
      </c>
      <c r="J45" s="5"/>
    </row>
    <row r="46" spans="1:21">
      <c r="C46" s="3">
        <v>450</v>
      </c>
      <c r="D46" s="13">
        <v>-49.013735665093165</v>
      </c>
      <c r="E46" s="3">
        <v>500</v>
      </c>
      <c r="F46" s="6">
        <v>1.1532720548977853</v>
      </c>
      <c r="G46" s="5">
        <f t="shared" si="0"/>
        <v>0.31560240965074582</v>
      </c>
    </row>
    <row r="47" spans="1:21">
      <c r="C47" s="3">
        <v>600</v>
      </c>
      <c r="D47" s="13">
        <v>-51.416619356499417</v>
      </c>
      <c r="E47" s="3">
        <v>600</v>
      </c>
      <c r="F47" s="6">
        <v>3.1830582711520528</v>
      </c>
      <c r="G47" s="5">
        <f t="shared" si="0"/>
        <v>4.1458669189457883E-2</v>
      </c>
      <c r="H47" s="3"/>
    </row>
    <row r="48" spans="1:21">
      <c r="C48" s="3">
        <v>700</v>
      </c>
      <c r="D48" s="13">
        <v>-52.678876960666088</v>
      </c>
      <c r="E48" s="3">
        <v>700</v>
      </c>
      <c r="F48" s="6">
        <v>4.6732914754167343</v>
      </c>
      <c r="G48" s="5">
        <f t="shared" si="0"/>
        <v>9.3414716452990335E-3</v>
      </c>
    </row>
    <row r="49" spans="2:7">
      <c r="C49" s="3">
        <v>800</v>
      </c>
      <c r="D49" s="13">
        <v>-53.690497689832753</v>
      </c>
      <c r="E49" s="3">
        <v>800</v>
      </c>
      <c r="F49" s="6">
        <v>5.8155550474127899</v>
      </c>
      <c r="G49" s="5">
        <f t="shared" si="0"/>
        <v>2.9808253688149138E-3</v>
      </c>
    </row>
    <row r="51" spans="2:7" ht="18.75">
      <c r="D51" s="9" t="s">
        <v>63</v>
      </c>
      <c r="E51" s="9"/>
      <c r="F51" s="9" t="s">
        <v>64</v>
      </c>
    </row>
    <row r="52" spans="2:7">
      <c r="D52" s="32">
        <f>EXP(-R31)</f>
        <v>2.9808253688149138E-3</v>
      </c>
      <c r="E52" s="3"/>
      <c r="F52" s="32">
        <f>H11/(H12^0.5*H13^1.5*P)</f>
        <v>2.9809029801532243E-3</v>
      </c>
    </row>
    <row r="53" spans="2:7" ht="18.75">
      <c r="C53" t="s">
        <v>66</v>
      </c>
    </row>
    <row r="54" spans="2:7">
      <c r="C54" t="s">
        <v>65</v>
      </c>
    </row>
    <row r="55" spans="2:7">
      <c r="C55" s="3"/>
    </row>
    <row r="63" spans="2:7">
      <c r="B63" s="3"/>
    </row>
    <row r="64" spans="2:7">
      <c r="B64" s="3"/>
    </row>
    <row r="65" spans="2:3">
      <c r="B65" s="3"/>
    </row>
    <row r="66" spans="2:3">
      <c r="B66" s="3"/>
    </row>
    <row r="67" spans="2:3">
      <c r="B67" s="3"/>
      <c r="C67" s="3"/>
    </row>
  </sheetData>
  <mergeCells count="3">
    <mergeCell ref="L8:O8"/>
    <mergeCell ref="E28:H28"/>
    <mergeCell ref="J28:M28"/>
  </mergeCells>
  <hyperlinks>
    <hyperlink ref="G5" r:id="rId1" xr:uid="{00000000-0004-0000-0000-000000000000}"/>
  </hyperlinks>
  <pageMargins left="0.7" right="0.7" top="0.75" bottom="0.75" header="0.3" footer="0.3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B2C94-13F4-4E78-9C98-127149A8D729}">
  <dimension ref="A2:U55"/>
  <sheetViews>
    <sheetView tabSelected="1" zoomScaleNormal="100" workbookViewId="0">
      <selection activeCell="G15" sqref="G15"/>
    </sheetView>
  </sheetViews>
  <sheetFormatPr defaultRowHeight="15"/>
  <cols>
    <col min="1" max="1" width="8.42578125" customWidth="1"/>
    <col min="2" max="4" width="10.5703125" customWidth="1"/>
    <col min="5" max="5" width="9" customWidth="1"/>
    <col min="6" max="6" width="9.5703125" customWidth="1"/>
    <col min="7" max="7" width="10.5703125" customWidth="1"/>
    <col min="8" max="8" width="9.85546875" customWidth="1"/>
    <col min="10" max="10" width="9.7109375" customWidth="1"/>
    <col min="11" max="11" width="12" customWidth="1"/>
    <col min="12" max="12" width="9.5703125" customWidth="1"/>
    <col min="13" max="13" width="10" customWidth="1"/>
    <col min="14" max="14" width="8.28515625" customWidth="1"/>
    <col min="15" max="15" width="9.140625" customWidth="1"/>
    <col min="16" max="16" width="7.7109375" customWidth="1"/>
    <col min="17" max="17" width="10.5703125" customWidth="1"/>
    <col min="18" max="18" width="8.85546875" customWidth="1"/>
    <col min="19" max="19" width="9" customWidth="1"/>
    <col min="20" max="20" width="10.85546875" customWidth="1"/>
  </cols>
  <sheetData>
    <row r="2" spans="1:21" ht="15.75">
      <c r="B2" s="2" t="s">
        <v>60</v>
      </c>
    </row>
    <row r="3" spans="1:21" ht="15.75">
      <c r="B3" s="16" t="s">
        <v>62</v>
      </c>
      <c r="C3" s="2"/>
      <c r="K3" s="25" t="s">
        <v>38</v>
      </c>
      <c r="L3" s="25"/>
      <c r="M3" s="25"/>
    </row>
    <row r="4" spans="1:21">
      <c r="B4" t="s">
        <v>0</v>
      </c>
      <c r="K4" s="12" t="s">
        <v>39</v>
      </c>
      <c r="L4" s="12"/>
      <c r="M4" s="12"/>
      <c r="N4" s="12"/>
    </row>
    <row r="5" spans="1:21">
      <c r="B5" t="s">
        <v>1</v>
      </c>
      <c r="G5" s="1" t="s">
        <v>45</v>
      </c>
      <c r="K5" s="28" t="s">
        <v>40</v>
      </c>
      <c r="L5" s="28"/>
      <c r="T5" s="3"/>
    </row>
    <row r="6" spans="1:21">
      <c r="B6" t="s">
        <v>48</v>
      </c>
      <c r="G6" s="1"/>
      <c r="K6" s="28"/>
      <c r="L6" s="28"/>
      <c r="T6" s="3"/>
    </row>
    <row r="7" spans="1:21">
      <c r="A7" s="3"/>
      <c r="B7" s="3"/>
      <c r="C7" s="3"/>
      <c r="T7" s="6"/>
    </row>
    <row r="8" spans="1:21" ht="18.75" thickBot="1">
      <c r="A8" s="3"/>
      <c r="B8" s="3"/>
      <c r="C8" s="3"/>
      <c r="F8" s="10" t="s">
        <v>36</v>
      </c>
      <c r="G8" s="17">
        <f>SUM(G11:G13)</f>
        <v>1.5282432587593902</v>
      </c>
      <c r="I8" s="24" t="s">
        <v>42</v>
      </c>
      <c r="J8" s="29">
        <f>SUM(J11:J13)</f>
        <v>4.9393842850173728</v>
      </c>
      <c r="L8" s="43" t="s">
        <v>14</v>
      </c>
      <c r="M8" s="43"/>
      <c r="N8" s="43"/>
      <c r="O8" s="43"/>
      <c r="P8" s="3"/>
      <c r="Q8" s="3"/>
      <c r="R8" s="3"/>
      <c r="S8" s="3"/>
    </row>
    <row r="9" spans="1:21" ht="19.5" thickBot="1">
      <c r="A9" s="3" t="s">
        <v>20</v>
      </c>
      <c r="B9" s="5">
        <v>8.3140000000000002E-3</v>
      </c>
      <c r="C9" s="23" t="s">
        <v>17</v>
      </c>
      <c r="D9" s="21" t="s">
        <v>13</v>
      </c>
      <c r="E9" s="11" t="s">
        <v>44</v>
      </c>
      <c r="F9" s="11" t="s">
        <v>2</v>
      </c>
      <c r="G9" s="11" t="s">
        <v>3</v>
      </c>
      <c r="H9" s="11" t="s">
        <v>59</v>
      </c>
      <c r="I9" s="11" t="s">
        <v>33</v>
      </c>
      <c r="J9" s="15" t="s">
        <v>58</v>
      </c>
      <c r="K9" s="11"/>
      <c r="L9" s="8" t="s">
        <v>26</v>
      </c>
      <c r="M9" s="8" t="s">
        <v>22</v>
      </c>
      <c r="N9" s="8" t="s">
        <v>23</v>
      </c>
      <c r="O9" s="8" t="s">
        <v>24</v>
      </c>
      <c r="P9" s="6"/>
      <c r="Q9" s="6"/>
      <c r="R9" s="3"/>
      <c r="S9" s="13"/>
    </row>
    <row r="10" spans="1:21">
      <c r="A10" s="3" t="s">
        <v>4</v>
      </c>
      <c r="B10" s="39">
        <v>600</v>
      </c>
      <c r="C10" s="23" t="s">
        <v>29</v>
      </c>
      <c r="D10" s="3"/>
      <c r="E10" s="6"/>
      <c r="F10" s="3"/>
      <c r="G10" s="3"/>
      <c r="H10" s="3"/>
      <c r="I10" s="17"/>
      <c r="J10" s="3"/>
      <c r="K10" s="3"/>
      <c r="L10" s="3" t="s">
        <v>46</v>
      </c>
      <c r="M10" s="17">
        <f>G11+2*G12</f>
        <v>1</v>
      </c>
      <c r="N10" s="17">
        <f>F11+2*F12</f>
        <v>1</v>
      </c>
      <c r="O10" s="19">
        <f>M10-N10</f>
        <v>0</v>
      </c>
    </row>
    <row r="11" spans="1:21" ht="18">
      <c r="A11" s="3" t="s">
        <v>19</v>
      </c>
      <c r="B11" s="3">
        <v>298</v>
      </c>
      <c r="C11" s="23" t="s">
        <v>30</v>
      </c>
      <c r="D11" s="3" t="s">
        <v>56</v>
      </c>
      <c r="E11" s="6">
        <f>F17</f>
        <v>2.7135975597614639</v>
      </c>
      <c r="F11" s="41">
        <v>1</v>
      </c>
      <c r="G11" s="42">
        <v>0.47175674124061007</v>
      </c>
      <c r="H11" s="27">
        <f>G11/ntot</f>
        <v>0.30869217877236155</v>
      </c>
      <c r="I11" s="17">
        <f>LN(H11)</f>
        <v>-1.1754106838093636</v>
      </c>
      <c r="J11" s="6">
        <f>G11*(E11+I11+LN(P))</f>
        <v>2.3301878211072711</v>
      </c>
      <c r="K11" s="3"/>
      <c r="L11" s="3" t="s">
        <v>15</v>
      </c>
      <c r="M11" s="17">
        <f>3*G11+2*G13</f>
        <v>3</v>
      </c>
      <c r="N11" s="17">
        <f>3*F11+2*F13</f>
        <v>3</v>
      </c>
      <c r="O11" s="19">
        <f>M11-N11</f>
        <v>0</v>
      </c>
      <c r="T11" s="4"/>
      <c r="U11" s="3"/>
    </row>
    <row r="12" spans="1:21" ht="18">
      <c r="A12" s="3" t="s">
        <v>28</v>
      </c>
      <c r="B12" s="40">
        <v>30</v>
      </c>
      <c r="C12" s="23" t="s">
        <v>31</v>
      </c>
      <c r="D12" s="3" t="s">
        <v>57</v>
      </c>
      <c r="E12" s="6">
        <v>0</v>
      </c>
      <c r="F12" s="41">
        <v>0</v>
      </c>
      <c r="G12" s="42">
        <v>0.26412162937969502</v>
      </c>
      <c r="H12" s="27">
        <f>G12/ntot</f>
        <v>0.17282695530690961</v>
      </c>
      <c r="I12" s="17">
        <f>LN(H12)</f>
        <v>-1.7554644434181381</v>
      </c>
      <c r="J12" s="6">
        <f>G12*(E12+I12+LN(P))</f>
        <v>0.43467366517284284</v>
      </c>
      <c r="K12" s="3"/>
      <c r="L12" s="3"/>
      <c r="M12" s="17"/>
      <c r="N12" s="17"/>
      <c r="T12" s="3"/>
      <c r="U12" s="3"/>
    </row>
    <row r="13" spans="1:21" ht="18">
      <c r="A13" s="3"/>
      <c r="B13" s="3"/>
      <c r="C13" s="3"/>
      <c r="D13" s="3" t="s">
        <v>21</v>
      </c>
      <c r="E13" s="6">
        <v>0</v>
      </c>
      <c r="F13" s="41">
        <v>0</v>
      </c>
      <c r="G13" s="42">
        <v>0.7923648881390849</v>
      </c>
      <c r="H13" s="27">
        <f>G13/ntot</f>
        <v>0.51848086592072873</v>
      </c>
      <c r="I13" s="17">
        <f>LN(H13)</f>
        <v>-0.65685215475002867</v>
      </c>
      <c r="J13" s="17">
        <f>G13*(E13+I13+LN(P))</f>
        <v>2.1745227987372591</v>
      </c>
      <c r="K13" s="3"/>
      <c r="L13" s="3"/>
      <c r="T13" s="3"/>
      <c r="U13" s="3"/>
    </row>
    <row r="14" spans="1:2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</row>
    <row r="15" spans="1:21">
      <c r="A15" s="3"/>
      <c r="B15" s="3"/>
      <c r="C15" s="14" t="s">
        <v>25</v>
      </c>
      <c r="D15" s="14" t="s">
        <v>25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spans="1:21" ht="18.75">
      <c r="A16" s="3"/>
      <c r="B16" s="3"/>
      <c r="C16" s="9" t="s">
        <v>41</v>
      </c>
      <c r="D16" s="35" t="s">
        <v>54</v>
      </c>
      <c r="E16" s="35" t="s">
        <v>51</v>
      </c>
      <c r="F16" s="35" t="s">
        <v>44</v>
      </c>
      <c r="G16" s="3"/>
      <c r="H16" s="3"/>
      <c r="I16" s="3"/>
      <c r="J16" s="3"/>
      <c r="K16" s="3"/>
      <c r="L16" s="3"/>
      <c r="M16" s="3"/>
    </row>
    <row r="17" spans="1:14">
      <c r="A17" s="3"/>
      <c r="B17" s="3"/>
      <c r="C17" s="3">
        <v>-45.94</v>
      </c>
      <c r="D17" s="6">
        <v>-16.399999999999999</v>
      </c>
      <c r="E17" s="6">
        <f>D17/(Rg*TR)</f>
        <v>-6.6193838160909149</v>
      </c>
      <c r="F17" s="17">
        <f>E17+(C17/Rg)*(1/T-1/TR)</f>
        <v>2.7135975597614639</v>
      </c>
      <c r="G17" s="3"/>
      <c r="H17" s="3"/>
      <c r="I17" s="3"/>
      <c r="J17" s="3"/>
      <c r="K17" s="3"/>
      <c r="L17" s="3"/>
      <c r="M17" s="3"/>
    </row>
    <row r="18" spans="1:14">
      <c r="A18" s="3"/>
      <c r="E18" s="3"/>
      <c r="F18" s="3"/>
      <c r="G18" s="3"/>
      <c r="H18" s="3"/>
      <c r="I18" s="3"/>
      <c r="J18" s="3"/>
      <c r="K18" s="3"/>
      <c r="L18" s="3"/>
      <c r="M18" s="3"/>
    </row>
    <row r="19" spans="1:14" ht="18.75">
      <c r="A19" s="3"/>
      <c r="B19" s="3"/>
      <c r="C19" s="9"/>
      <c r="D19" s="9" t="s">
        <v>63</v>
      </c>
      <c r="E19" s="9"/>
      <c r="F19" s="9" t="s">
        <v>64</v>
      </c>
      <c r="G19" s="9"/>
      <c r="H19" s="3"/>
      <c r="I19" s="3"/>
      <c r="J19" s="3"/>
      <c r="K19" s="3"/>
      <c r="L19" s="3"/>
      <c r="M19" s="3"/>
    </row>
    <row r="20" spans="1:14">
      <c r="A20" s="3"/>
      <c r="B20" s="10"/>
      <c r="C20" s="3"/>
      <c r="D20" s="32">
        <f>EXP(-F17)</f>
        <v>6.6297866634837041E-2</v>
      </c>
      <c r="E20" s="3"/>
      <c r="F20" s="32">
        <f>H11/(H12^0.5*H13^1.5*P)</f>
        <v>6.6297863195572779E-2</v>
      </c>
      <c r="G20" s="3"/>
      <c r="H20" s="3"/>
      <c r="I20" s="3"/>
      <c r="J20" s="3"/>
      <c r="K20" s="3"/>
      <c r="L20" s="3"/>
      <c r="M20" s="3"/>
    </row>
    <row r="21" spans="1:14" ht="18.75">
      <c r="A21" s="3"/>
      <c r="B21" s="3"/>
      <c r="C21" t="s">
        <v>66</v>
      </c>
      <c r="D21" s="3"/>
      <c r="E21" s="3"/>
      <c r="F21" s="3"/>
      <c r="G21" s="3"/>
      <c r="H21" s="3"/>
      <c r="I21" s="3"/>
      <c r="J21" s="3"/>
      <c r="K21" s="3"/>
      <c r="L21" s="3"/>
      <c r="M21" s="3"/>
    </row>
    <row r="22" spans="1:14" hidden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</row>
    <row r="23" spans="1:14" hidden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</row>
    <row r="24" spans="1:14" hidden="1">
      <c r="D24" s="3"/>
      <c r="E24" s="3"/>
      <c r="F24" s="3"/>
      <c r="G24" s="3"/>
      <c r="H24" s="3"/>
      <c r="I24" s="3"/>
      <c r="J24" s="3"/>
      <c r="K24" s="3"/>
      <c r="L24" s="3"/>
    </row>
    <row r="25" spans="1:14" hidden="1">
      <c r="D25" s="3"/>
      <c r="E25" s="3"/>
      <c r="F25" s="3"/>
      <c r="G25" s="3"/>
      <c r="H25" s="3"/>
      <c r="I25" s="3"/>
      <c r="J25" s="3"/>
      <c r="K25" s="3"/>
      <c r="L25" s="3"/>
    </row>
    <row r="26" spans="1:14" hidden="1">
      <c r="D26" s="3"/>
      <c r="E26" s="3"/>
      <c r="F26" s="3"/>
      <c r="G26" s="3"/>
      <c r="H26" s="3"/>
      <c r="I26" s="3"/>
      <c r="J26" s="3"/>
      <c r="K26" s="3"/>
      <c r="L26" s="3"/>
    </row>
    <row r="27" spans="1:14" hidden="1">
      <c r="D27" s="3"/>
      <c r="E27" s="3"/>
      <c r="F27" s="3"/>
      <c r="G27" s="3"/>
      <c r="H27" s="3"/>
      <c r="I27" s="3"/>
      <c r="J27" s="3"/>
      <c r="K27" s="3"/>
      <c r="L27" s="3"/>
    </row>
    <row r="28" spans="1:14">
      <c r="C28" t="s">
        <v>65</v>
      </c>
      <c r="D28" s="3"/>
      <c r="E28" s="3"/>
      <c r="F28" s="3"/>
      <c r="G28" s="3"/>
      <c r="H28" s="3"/>
      <c r="I28" s="3"/>
      <c r="J28" s="3"/>
      <c r="K28" s="3"/>
      <c r="L28" s="3"/>
    </row>
    <row r="30" spans="1:14">
      <c r="B30" s="37"/>
    </row>
    <row r="31" spans="1:14">
      <c r="B31" s="38"/>
    </row>
    <row r="32" spans="1:14" ht="15" customHeight="1">
      <c r="B32" s="38"/>
      <c r="N32" s="16"/>
    </row>
    <row r="33" spans="2:10">
      <c r="B33" s="38"/>
      <c r="C33" s="3"/>
      <c r="D33" s="13"/>
      <c r="E33" s="13"/>
      <c r="F33" s="6"/>
      <c r="G33" s="13"/>
      <c r="J33" s="5"/>
    </row>
    <row r="34" spans="2:10">
      <c r="B34" s="38"/>
      <c r="C34" s="3"/>
      <c r="D34" s="13"/>
      <c r="E34" s="13"/>
      <c r="F34" s="6"/>
      <c r="G34" s="7"/>
    </row>
    <row r="35" spans="2:10">
      <c r="C35" s="3"/>
      <c r="D35" s="13"/>
      <c r="E35" s="13"/>
      <c r="F35" s="6"/>
      <c r="G35" s="7"/>
      <c r="H35" s="3"/>
    </row>
    <row r="37" spans="2:10">
      <c r="C37" s="16"/>
    </row>
    <row r="51" spans="2:3">
      <c r="B51" s="3"/>
    </row>
    <row r="52" spans="2:3">
      <c r="B52" s="3"/>
    </row>
    <row r="53" spans="2:3">
      <c r="B53" s="3"/>
    </row>
    <row r="54" spans="2:3">
      <c r="B54" s="3"/>
    </row>
    <row r="55" spans="2:3">
      <c r="B55" s="3"/>
      <c r="C55" s="3"/>
    </row>
  </sheetData>
  <mergeCells count="1">
    <mergeCell ref="L8:O8"/>
  </mergeCells>
  <hyperlinks>
    <hyperlink ref="G5" r:id="rId1" xr:uid="{04687856-AD2F-4FFE-8402-A0F1E3AABB2C}"/>
  </hyperlinks>
  <pageMargins left="0.7" right="0.7" top="0.75" bottom="0.75" header="0.3" footer="0.3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HeadingPairs>
  <TitlesOfParts>
    <vt:vector size="12" baseType="lpstr">
      <vt:lpstr>DeltaH changes with temp</vt:lpstr>
      <vt:lpstr>DeltaH at 298 K constant</vt:lpstr>
      <vt:lpstr>'DeltaH at 298 K constant'!ntot</vt:lpstr>
      <vt:lpstr>ntot</vt:lpstr>
      <vt:lpstr>'DeltaH at 298 K constant'!P</vt:lpstr>
      <vt:lpstr>P</vt:lpstr>
      <vt:lpstr>'DeltaH at 298 K constant'!Rg</vt:lpstr>
      <vt:lpstr>Rg</vt:lpstr>
      <vt:lpstr>'DeltaH at 298 K constant'!T</vt:lpstr>
      <vt:lpstr>T</vt:lpstr>
      <vt:lpstr>'DeltaH at 298 K constant'!TR</vt:lpstr>
      <vt:lpstr>TR</vt:lpstr>
    </vt:vector>
  </TitlesOfParts>
  <Company>University of Colorado at Boulder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L Falconer</dc:creator>
  <cp:lastModifiedBy>John Falconer</cp:lastModifiedBy>
  <dcterms:created xsi:type="dcterms:W3CDTF">2020-11-13T16:15:03Z</dcterms:created>
  <dcterms:modified xsi:type="dcterms:W3CDTF">2023-12-22T16:01:29Z</dcterms:modified>
</cp:coreProperties>
</file>